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540" windowHeight="8175" activeTab="0"/>
  </bookViews>
  <sheets>
    <sheet name="elosztások" sheetId="1" r:id="rId1"/>
    <sheet name="n" sheetId="2" r:id="rId2"/>
    <sheet name="sz1sz2h" sheetId="3" r:id="rId3"/>
    <sheet name="sz3sz4" sheetId="4" r:id="rId4"/>
    <sheet name="adatok" sheetId="5" r:id="rId5"/>
    <sheet name="számítás" sheetId="6" r:id="rId6"/>
  </sheets>
  <definedNames>
    <definedName name="_xlnm.Print_Area" localSheetId="5">'számítás'!$A$1:$U$36</definedName>
    <definedName name="Z_FB98DD97_45A3_46B2_BF1D_0BBA3503EFA1_.wvu.Cols" localSheetId="4" hidden="1">'adatok'!$H:$H</definedName>
  </definedNames>
  <calcPr fullCalcOnLoad="1"/>
</workbook>
</file>

<file path=xl/comments2.xml><?xml version="1.0" encoding="utf-8"?>
<comments xmlns="http://schemas.openxmlformats.org/spreadsheetml/2006/main">
  <authors>
    <author>d</author>
    <author>PC</author>
  </authors>
  <commentList>
    <comment ref="G2" authorId="0">
      <text>
        <r>
          <rPr>
            <sz val="10"/>
            <rFont val="Tahoma"/>
            <family val="2"/>
          </rPr>
          <t>Az intézmény doktori iskolával rendelkező karain  (szakjain) nappali tagozaton, egyetemi ( MSc/MA ) oklevelet szerzett  hallgatók száma. A számítás alapja a tárgyévet megelőző három év október 15-i adatainak átlaga.</t>
        </r>
        <r>
          <rPr>
            <sz val="10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becsült adat (a hiányos statisztika miatt)</t>
        </r>
      </text>
    </comment>
  </commentList>
</comments>
</file>

<file path=xl/comments3.xml><?xml version="1.0" encoding="utf-8"?>
<comments xmlns="http://schemas.openxmlformats.org/spreadsheetml/2006/main">
  <authors>
    <author>Nyooc</author>
    <author>FSC</author>
  </authors>
  <commentList>
    <comment ref="O1" authorId="0">
      <text>
        <r>
          <rPr>
            <sz val="8"/>
            <rFont val="Tahoma"/>
            <family val="2"/>
          </rPr>
          <t xml:space="preserve">A szervezett doktori képzésben résztvevők száma. A számítás alapja a tárgyévet megelőző három év október 15-én aktív félévet teljesítő hallgatók létszámainak átlaga. (Hallgatónként összesen csak hat szemeszter számolható el.) </t>
        </r>
      </text>
    </comment>
    <comment ref="P1" authorId="1">
      <text>
        <r>
          <rPr>
            <sz val="8"/>
            <rFont val="Tahoma"/>
            <family val="2"/>
          </rPr>
          <t xml:space="preserve">Az Egyetemi Doktori Tanács határozatával (regisztrációs vagy anyakönyvi szám) megerősített összes doktori fokozatok száma. A számítás alapja a tárgyévet megelőző három naptári év adatainak átlaga. </t>
        </r>
        <r>
          <rPr>
            <b/>
            <sz val="8"/>
            <rFont val="Tahoma"/>
            <family val="2"/>
          </rPr>
          <t xml:space="preserve">
</t>
        </r>
      </text>
    </comment>
    <comment ref="Q31" authorId="1">
      <text>
        <r>
          <rPr>
            <sz val="8"/>
            <rFont val="Tahoma"/>
            <family val="2"/>
          </rPr>
          <t xml:space="preserve">Országosan összesített adatokra számolva (ez azonos az egyetemi hatásfokok súlyozott átlagával - súlyfaktor: a felvettek száma).
</t>
        </r>
      </text>
    </comment>
    <comment ref="Q1" authorId="1">
      <text>
        <r>
          <rPr>
            <sz val="8"/>
            <rFont val="Tahoma"/>
            <family val="2"/>
          </rPr>
          <t>Az utolsó három lezárt naptári évben képzéssel fokozatot szerzettek számát a megelőző három éves időszakban felvett h</t>
        </r>
        <r>
          <rPr>
            <sz val="8"/>
            <rFont val="Tahoma"/>
            <family val="2"/>
          </rPr>
          <t>allgatók számához viszonyítja. (Amelyik egyetemnél a hatásfok-adatok nem számíthatók, annál az algoritmust a többi egyetem</t>
        </r>
        <r>
          <rPr>
            <sz val="8"/>
            <color indexed="10"/>
            <rFont val="Tahoma"/>
            <family val="2"/>
          </rPr>
          <t xml:space="preserve"> hatásfok-átlagai </t>
        </r>
        <r>
          <rPr>
            <sz val="8"/>
            <rFont val="Tahoma"/>
            <family val="2"/>
          </rPr>
          <t xml:space="preserve">alapján kell lefuttatni.)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FSC</author>
    <author>Dr. Varga Zsolt</author>
  </authors>
  <commentList>
    <comment ref="F1" authorId="0">
      <text>
        <r>
          <rPr>
            <sz val="8"/>
            <rFont val="Tahoma"/>
            <family val="2"/>
          </rPr>
          <t xml:space="preserve">Az egyetemen dolgozó teljes munkaidejű jogviszonyban lévő, tudományos fokozattal rendelkező oktatók és kutatók száma. A PhD/CSc 1-es, a DSc 3-as, az akadémikus 5-ös súlyozással számolható be. A számítás alapja a tárgyévet megelőző év október 15-i adata (minden személy csak egy intézményben vehető számításba). 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>Az egyetem hány tudományágban folytat PhD képzést, illetve ad ki fokozatot a tárgyévben</t>
        </r>
      </text>
    </comment>
    <comment ref="B24" authorId="1">
      <text>
        <r>
          <rPr>
            <b/>
            <sz val="8"/>
            <rFont val="Tahoma"/>
            <family val="0"/>
          </rPr>
          <t>Dr. Varga Zsolt:</t>
        </r>
        <r>
          <rPr>
            <sz val="8"/>
            <rFont val="Tahoma"/>
            <family val="0"/>
          </rPr>
          <t xml:space="preserve">
2012-es adat, a 2013-as adasor nagyon hiányos
</t>
        </r>
      </text>
    </comment>
  </commentList>
</comments>
</file>

<file path=xl/comments5.xml><?xml version="1.0" encoding="utf-8"?>
<comments xmlns="http://schemas.openxmlformats.org/spreadsheetml/2006/main">
  <authors>
    <author>FSC</author>
    <author>vidamari</author>
  </authors>
  <commentList>
    <comment ref="D3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K3" authorId="0">
      <text>
        <r>
          <rPr>
            <sz val="8"/>
            <rFont val="Tahoma"/>
            <family val="2"/>
          </rPr>
          <t>Fokozatot szerzettek száma</t>
        </r>
      </text>
    </comment>
    <comment ref="N3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R2" authorId="1">
      <text>
        <r>
          <rPr>
            <sz val="9"/>
            <rFont val="Tahoma"/>
            <family val="2"/>
          </rPr>
          <t>a 2013-es évre vonatkozó számítás adatai</t>
        </r>
      </text>
    </comment>
    <comment ref="S2" authorId="1">
      <text>
        <r>
          <rPr>
            <sz val="9"/>
            <rFont val="Tahoma"/>
            <family val="2"/>
          </rPr>
          <t>a 2014-as évre vonatkozó számítás adatai</t>
        </r>
      </text>
    </comment>
    <comment ref="T2" authorId="1">
      <text>
        <r>
          <rPr>
            <sz val="9"/>
            <rFont val="Tahoma"/>
            <family val="2"/>
          </rPr>
          <t>a 2015-ös évre vonatkozó számítás adatai</t>
        </r>
      </text>
    </comment>
  </commentList>
</comments>
</file>

<file path=xl/comments6.xml><?xml version="1.0" encoding="utf-8"?>
<comments xmlns="http://schemas.openxmlformats.org/spreadsheetml/2006/main">
  <authors>
    <author>FSC</author>
  </authors>
  <commentList>
    <comment ref="B2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sz val="8"/>
            <rFont val="Tahoma"/>
            <family val="2"/>
          </rPr>
          <t>Fokozatot szerzettek száma</t>
        </r>
      </text>
    </comment>
    <comment ref="E2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>elsődleges számítás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sz val="8"/>
            <rFont val="Tahoma"/>
            <family val="2"/>
          </rPr>
          <t xml:space="preserve">hatásfokkal
</t>
        </r>
      </text>
    </comment>
    <comment ref="S2" authorId="0">
      <text>
        <r>
          <rPr>
            <sz val="8"/>
            <rFont val="Tahoma"/>
            <family val="2"/>
          </rPr>
          <t>előző évi elosztás</t>
        </r>
      </text>
    </comment>
    <comment ref="T2" authorId="0">
      <text>
        <r>
          <rPr>
            <sz val="8"/>
            <rFont val="Tahoma"/>
            <family val="2"/>
          </rPr>
          <t>eltérés az előző évtől</t>
        </r>
        <r>
          <rPr>
            <sz val="8"/>
            <rFont val="Tahoma"/>
            <family val="2"/>
          </rPr>
          <t xml:space="preserve">
 (számítás fül)
</t>
        </r>
      </text>
    </comment>
    <comment ref="U2" authorId="0">
      <text>
        <r>
          <rPr>
            <sz val="8"/>
            <rFont val="Tahoma"/>
            <family val="2"/>
          </rPr>
          <t xml:space="preserve">Korlát: 15% (illetve 10 fő alatt 1, 20 fő alatt 2). Ha a számolás az előző évitől a korlátot meghaladó mértékben eltérő  keretszámot eredményez, akkor a korlát feletti eltérést figyelmen kívül kell hagyni. Ezen egyetemeket kihagyva és a nekik juttatott helyeket levonva, ismét le kell futtatni az algoritmust.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<sst xmlns="http://schemas.openxmlformats.org/spreadsheetml/2006/main" count="276" uniqueCount="117">
  <si>
    <t>BCE</t>
  </si>
  <si>
    <t>BME</t>
  </si>
  <si>
    <t>DE</t>
  </si>
  <si>
    <t>DRHE</t>
  </si>
  <si>
    <t>ELTE</t>
  </si>
  <si>
    <t>EHE</t>
  </si>
  <si>
    <t>KE</t>
  </si>
  <si>
    <t>LFZE</t>
  </si>
  <si>
    <t>MKE</t>
  </si>
  <si>
    <t>ME</t>
  </si>
  <si>
    <t>NyME</t>
  </si>
  <si>
    <t>ORZsE</t>
  </si>
  <si>
    <t>PPKE</t>
  </si>
  <si>
    <t>PTE</t>
  </si>
  <si>
    <t>SE</t>
  </si>
  <si>
    <t>SzE</t>
  </si>
  <si>
    <t>SzTE</t>
  </si>
  <si>
    <t>SzIE</t>
  </si>
  <si>
    <t>SzFE</t>
  </si>
  <si>
    <t>PE</t>
  </si>
  <si>
    <t>intézmény</t>
  </si>
  <si>
    <t>összesen</t>
  </si>
  <si>
    <t>MoME</t>
  </si>
  <si>
    <t>KeE</t>
  </si>
  <si>
    <t>KRE</t>
  </si>
  <si>
    <t>OR-ZsE</t>
  </si>
  <si>
    <t>MOME</t>
  </si>
  <si>
    <t>kerethányad</t>
  </si>
  <si>
    <t>Sz1</t>
  </si>
  <si>
    <t>N</t>
  </si>
  <si>
    <t>Sz2</t>
  </si>
  <si>
    <t>Sz3</t>
  </si>
  <si>
    <t>Sz4</t>
  </si>
  <si>
    <t>elsődleges elosztás</t>
  </si>
  <si>
    <t>Aktív résztvevők</t>
  </si>
  <si>
    <t>Felvettek</t>
  </si>
  <si>
    <t>Fokozatok</t>
  </si>
  <si>
    <t>Egyéni</t>
  </si>
  <si>
    <t>Hatásfok</t>
  </si>
  <si>
    <t>DSc</t>
  </si>
  <si>
    <t>MTA</t>
  </si>
  <si>
    <t>Sz4 szakmai háttér</t>
  </si>
  <si>
    <t>T. ágak  SZ3</t>
  </si>
  <si>
    <t>átlagos h</t>
  </si>
  <si>
    <t xml:space="preserve">a tudományos fokozattal, ill. címmel </t>
  </si>
  <si>
    <t xml:space="preserve">Forrás:  ODT adatbázis, tudományágak száma intézményenként  </t>
  </si>
  <si>
    <t>http://www.doktori.hu/index.php?menuid=109</t>
  </si>
  <si>
    <t xml:space="preserve">adott intézményen belül a doktori iskolák átfedő tudományágai csak egyszer számolva </t>
  </si>
  <si>
    <t xml:space="preserve">Forrás: az ODT adatbázis </t>
  </si>
  <si>
    <t>http://www.doktori.hu</t>
  </si>
  <si>
    <t xml:space="preserve">Sz2 </t>
  </si>
  <si>
    <t xml:space="preserve">Sz3 </t>
  </si>
  <si>
    <t xml:space="preserve">Sz4 </t>
  </si>
  <si>
    <t xml:space="preserve">H </t>
  </si>
  <si>
    <t>eltérés a tavalyitól</t>
  </si>
  <si>
    <t>korlát</t>
  </si>
  <si>
    <t>hatásfokkal</t>
  </si>
  <si>
    <t>Budapesti Corvinus Egyetem</t>
  </si>
  <si>
    <t>Andrássy Gyula Budapesti Német nyelvű Egyetem</t>
  </si>
  <si>
    <t>Debreceni Református Hittudományi Egyetem</t>
  </si>
  <si>
    <t>Evangélikus Hittudományi Egyetem</t>
  </si>
  <si>
    <t>Kaposvári Egyetem</t>
  </si>
  <si>
    <t>Közép-európai Egyetem</t>
  </si>
  <si>
    <t>Károli Gáspár Református Egyetem</t>
  </si>
  <si>
    <t>Miskolci Egyetem</t>
  </si>
  <si>
    <t>Magyar Képzőművészeti Egyetem</t>
  </si>
  <si>
    <t>Moholy-Nagy Egyetem</t>
  </si>
  <si>
    <t>Nyugat-magyarországi Egyetem</t>
  </si>
  <si>
    <t>Országos Rabbiképző-Zsidó Egyetem</t>
  </si>
  <si>
    <t>Pannon Egyetem</t>
  </si>
  <si>
    <t>Pázmány Péter Katolikus Egyetem</t>
  </si>
  <si>
    <t>Pécsi Tudományegyetem</t>
  </si>
  <si>
    <t>Széchenyi István Egyetem</t>
  </si>
  <si>
    <t>Színház- és Filmművészeti Egyetem</t>
  </si>
  <si>
    <t>Szent István Egyetem</t>
  </si>
  <si>
    <t>Szegedi Tudományegyetem</t>
  </si>
  <si>
    <t>Budapesti Műszaki és Gazdaságtudományi Egyetem</t>
  </si>
  <si>
    <t>Eötvös Loránd Tudományegyetem</t>
  </si>
  <si>
    <t>Liszt Ferenc Zeneművészeti Egyetem</t>
  </si>
  <si>
    <t>segédszámítás</t>
  </si>
  <si>
    <t xml:space="preserve">      az egyes szempontok alapján számolt keretek</t>
  </si>
  <si>
    <t>összesítve</t>
  </si>
  <si>
    <t>PhD/CSc/DLA</t>
  </si>
  <si>
    <t>Óbudai Egyetem</t>
  </si>
  <si>
    <t>OE</t>
  </si>
  <si>
    <t>EKF</t>
  </si>
  <si>
    <t>Esterházy Károly Főiskola</t>
  </si>
  <si>
    <t>H</t>
  </si>
  <si>
    <t>Tudományágak száma</t>
  </si>
  <si>
    <t>Minősített oktatók pontszáma</t>
  </si>
  <si>
    <t xml:space="preserve">Hatásfok </t>
  </si>
  <si>
    <t>PhD képzésben résztvevők száma (átlag)</t>
  </si>
  <si>
    <t>átlag</t>
  </si>
  <si>
    <t>Graduális képzésben kiadott oklevelek száma (átlag)</t>
  </si>
  <si>
    <t>PhD fokozatok száma (átlag)</t>
  </si>
  <si>
    <t>Debreceni Egyetem</t>
  </si>
  <si>
    <t>eltérés</t>
  </si>
  <si>
    <t>NKE</t>
  </si>
  <si>
    <t>Nemzeti Közszolgálati Egyetem</t>
  </si>
  <si>
    <t>2009-2011</t>
  </si>
  <si>
    <t>2010-2012</t>
  </si>
  <si>
    <r>
      <t>2012/</t>
    </r>
    <r>
      <rPr>
        <b/>
        <sz val="8"/>
        <rFont val="Tahoma"/>
        <family val="2"/>
      </rPr>
      <t>nap</t>
    </r>
  </si>
  <si>
    <r>
      <t>2012/</t>
    </r>
    <r>
      <rPr>
        <b/>
        <sz val="8"/>
        <rFont val="Tahoma"/>
        <family val="2"/>
      </rPr>
      <t>lev</t>
    </r>
  </si>
  <si>
    <t>alap</t>
  </si>
  <si>
    <t xml:space="preserve">emelési arány </t>
  </si>
  <si>
    <t xml:space="preserve">   hogy a csak "kutató karral" rendelkező egyetem 1/2 súllyal részesedik belőle.</t>
  </si>
  <si>
    <t>kiegészítés</t>
  </si>
  <si>
    <t>ANNyE</t>
  </si>
  <si>
    <t>2011-2013</t>
  </si>
  <si>
    <t xml:space="preserve">Forrás: OSAP </t>
  </si>
  <si>
    <t xml:space="preserve">Forrás: OSAP 2013 </t>
  </si>
  <si>
    <t xml:space="preserve">Forrás: minisztériumi kimutatások </t>
  </si>
  <si>
    <t>SE (+TE)</t>
  </si>
  <si>
    <t>Semmelweis Egyetem (+Testnevelési Egyetem)</t>
  </si>
  <si>
    <t>rendelkező teljes munkaidőben alkalmazott oktatók száma intézményenként</t>
  </si>
  <si>
    <t xml:space="preserve">   A mindenkori állami ösztöndíj helyek 20 %-a a "kutatóegyetemi" és a "kutató kar" minősítéséhez van kötve úgy,</t>
  </si>
  <si>
    <t xml:space="preserve">   A mindenkori állami ösztöndíj helyek 20%-a a "kutatóegyetemi" és a "kutató kar" minősítéséhez van kötve úgy,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</si>
</sst>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%"/>
    <numFmt numFmtId="167" formatCode="#,##0.000"/>
    <numFmt numFmtId="168" formatCode="0.0000"/>
    <numFmt numFmtId="169" formatCode="_-* #,##0.000\ _F_t_-;\-* #,##0.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Tahom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Univers Condensed"/>
      <family val="2"/>
    </font>
    <font>
      <sz val="10"/>
      <name val="Univers Condensed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Univers Condensed"/>
      <family val="2"/>
    </font>
    <font>
      <b/>
      <sz val="10"/>
      <color indexed="57"/>
      <name val="Arial CE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Arial CE"/>
      <family val="0"/>
    </font>
    <font>
      <b/>
      <sz val="10"/>
      <color indexed="23"/>
      <name val="Univers Condensed"/>
      <family val="2"/>
    </font>
    <font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ahoma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9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b/>
      <sz val="11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/>
    </border>
    <border>
      <left/>
      <right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medium"/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5" fillId="4" borderId="0" applyNumberFormat="0" applyBorder="0" applyAlignment="0" applyProtection="0"/>
    <xf numFmtId="0" fontId="46" fillId="22" borderId="8" applyNumberFormat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7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12" fillId="0" borderId="0" xfId="56" applyFont="1">
      <alignment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69" fontId="11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5" fillId="0" borderId="0" xfId="43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6" fillId="0" borderId="0" xfId="56" applyFont="1" applyAlignment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43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7" borderId="16" xfId="0" applyNumberFormat="1" applyFont="1" applyFill="1" applyBorder="1" applyAlignment="1">
      <alignment vertical="center"/>
    </xf>
    <xf numFmtId="1" fontId="0" fillId="7" borderId="17" xfId="0" applyNumberFormat="1" applyFill="1" applyBorder="1" applyAlignment="1">
      <alignment/>
    </xf>
    <xf numFmtId="1" fontId="6" fillId="7" borderId="18" xfId="0" applyNumberFormat="1" applyFont="1" applyFill="1" applyBorder="1" applyAlignment="1">
      <alignment horizontal="right"/>
    </xf>
    <xf numFmtId="1" fontId="0" fillId="7" borderId="18" xfId="0" applyNumberFormat="1" applyFill="1" applyBorder="1" applyAlignment="1">
      <alignment/>
    </xf>
    <xf numFmtId="0" fontId="6" fillId="7" borderId="18" xfId="0" applyFont="1" applyFill="1" applyBorder="1" applyAlignment="1">
      <alignment/>
    </xf>
    <xf numFmtId="3" fontId="6" fillId="7" borderId="18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6" fillId="4" borderId="20" xfId="0" applyFont="1" applyFill="1" applyBorder="1" applyAlignment="1">
      <alignment horizontal="center" vertical="center"/>
    </xf>
    <xf numFmtId="167" fontId="6" fillId="7" borderId="18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7" fillId="7" borderId="22" xfId="0" applyNumberFormat="1" applyFont="1" applyFill="1" applyBorder="1" applyAlignment="1">
      <alignment vertical="center"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7" fillId="7" borderId="25" xfId="0" applyNumberFormat="1" applyFont="1" applyFill="1" applyBorder="1" applyAlignment="1">
      <alignment vertical="center"/>
    </xf>
    <xf numFmtId="169" fontId="10" fillId="0" borderId="18" xfId="4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67" fontId="7" fillId="7" borderId="18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49" fontId="0" fillId="0" borderId="0" xfId="0" applyNumberFormat="1" applyAlignment="1">
      <alignment textRotation="180"/>
    </xf>
    <xf numFmtId="0" fontId="0" fillId="0" borderId="0" xfId="0" applyAlignment="1">
      <alignment horizontal="right" vertical="top" textRotation="180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 horizontal="right" vertical="top" textRotation="180"/>
    </xf>
    <xf numFmtId="0" fontId="6" fillId="24" borderId="12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10" borderId="26" xfId="0" applyFont="1" applyFill="1" applyBorder="1" applyAlignment="1">
      <alignment horizontal="center"/>
    </xf>
    <xf numFmtId="0" fontId="6" fillId="23" borderId="27" xfId="0" applyFont="1" applyFill="1" applyBorder="1" applyAlignment="1">
      <alignment horizontal="center" vertical="center"/>
    </xf>
    <xf numFmtId="0" fontId="6" fillId="23" borderId="28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29" xfId="0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6" fillId="0" borderId="3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6" fillId="7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23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23" borderId="30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7" fillId="23" borderId="21" xfId="0" applyFont="1" applyFill="1" applyBorder="1" applyAlignment="1">
      <alignment horizontal="center" vertical="center"/>
    </xf>
    <xf numFmtId="1" fontId="0" fillId="7" borderId="32" xfId="0" applyNumberFormat="1" applyFill="1" applyBorder="1" applyAlignment="1">
      <alignment/>
    </xf>
    <xf numFmtId="0" fontId="0" fillId="0" borderId="0" xfId="43" applyFont="1" applyAlignment="1" applyProtection="1">
      <alignment/>
      <protection/>
    </xf>
    <xf numFmtId="169" fontId="19" fillId="0" borderId="17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4" fillId="0" borderId="0" xfId="56" applyFont="1" applyAlignment="1">
      <alignment horizontal="center"/>
      <protection/>
    </xf>
    <xf numFmtId="2" fontId="31" fillId="0" borderId="33" xfId="0" applyNumberFormat="1" applyFont="1" applyFill="1" applyBorder="1" applyAlignment="1">
      <alignment horizontal="center"/>
    </xf>
    <xf numFmtId="0" fontId="5" fillId="0" borderId="0" xfId="43" applyAlignment="1" applyProtection="1">
      <alignment horizontal="center"/>
      <protection/>
    </xf>
    <xf numFmtId="0" fontId="0" fillId="0" borderId="0" xfId="0" applyAlignment="1">
      <alignment horizontal="left"/>
    </xf>
    <xf numFmtId="0" fontId="16" fillId="0" borderId="0" xfId="56" applyFont="1" applyAlignment="1">
      <alignment horizontal="left"/>
      <protection/>
    </xf>
    <xf numFmtId="0" fontId="2" fillId="0" borderId="0" xfId="0" applyFont="1" applyFill="1" applyAlignment="1">
      <alignment horizontal="center"/>
    </xf>
    <xf numFmtId="1" fontId="6" fillId="7" borderId="34" xfId="0" applyNumberFormat="1" applyFont="1" applyFill="1" applyBorder="1" applyAlignment="1">
      <alignment horizontal="right"/>
    </xf>
    <xf numFmtId="1" fontId="0" fillId="7" borderId="35" xfId="0" applyNumberFormat="1" applyFill="1" applyBorder="1" applyAlignment="1">
      <alignment/>
    </xf>
    <xf numFmtId="1" fontId="0" fillId="7" borderId="12" xfId="0" applyNumberFormat="1" applyFill="1" applyBorder="1" applyAlignment="1">
      <alignment/>
    </xf>
    <xf numFmtId="0" fontId="6" fillId="7" borderId="34" xfId="0" applyFont="1" applyFill="1" applyBorder="1" applyAlignment="1">
      <alignment/>
    </xf>
    <xf numFmtId="3" fontId="6" fillId="7" borderId="3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3" fontId="7" fillId="7" borderId="11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1" fontId="6" fillId="7" borderId="32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1" fontId="6" fillId="7" borderId="17" xfId="0" applyNumberFormat="1" applyFont="1" applyFill="1" applyBorder="1" applyAlignment="1">
      <alignment horizontal="right"/>
    </xf>
    <xf numFmtId="1" fontId="0" fillId="7" borderId="37" xfId="0" applyNumberFormat="1" applyFill="1" applyBorder="1" applyAlignment="1">
      <alignment/>
    </xf>
    <xf numFmtId="1" fontId="0" fillId="7" borderId="21" xfId="0" applyNumberFormat="1" applyFill="1" applyBorder="1" applyAlignment="1">
      <alignment/>
    </xf>
    <xf numFmtId="1" fontId="0" fillId="7" borderId="38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7" fontId="7" fillId="7" borderId="18" xfId="0" applyNumberFormat="1" applyFont="1" applyFill="1" applyBorder="1" applyAlignment="1">
      <alignment horizontal="center"/>
    </xf>
    <xf numFmtId="167" fontId="7" fillId="7" borderId="17" xfId="0" applyNumberFormat="1" applyFont="1" applyFill="1" applyBorder="1" applyAlignment="1">
      <alignment horizontal="center"/>
    </xf>
    <xf numFmtId="167" fontId="7" fillId="7" borderId="35" xfId="0" applyNumberFormat="1" applyFont="1" applyFill="1" applyBorder="1" applyAlignment="1">
      <alignment horizontal="center"/>
    </xf>
    <xf numFmtId="167" fontId="7" fillId="7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7" borderId="13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3" borderId="4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23" borderId="30" xfId="0" applyFont="1" applyFill="1" applyBorder="1" applyAlignment="1">
      <alignment horizontal="center"/>
    </xf>
    <xf numFmtId="0" fontId="0" fillId="23" borderId="30" xfId="0" applyFont="1" applyFill="1" applyBorder="1" applyAlignment="1">
      <alignment horizontal="center"/>
    </xf>
    <xf numFmtId="0" fontId="11" fillId="23" borderId="41" xfId="0" applyFont="1" applyFill="1" applyBorder="1" applyAlignment="1">
      <alignment horizontal="center"/>
    </xf>
    <xf numFmtId="0" fontId="14" fillId="23" borderId="30" xfId="0" applyFont="1" applyFill="1" applyBorder="1" applyAlignment="1">
      <alignment horizontal="center"/>
    </xf>
    <xf numFmtId="0" fontId="12" fillId="0" borderId="0" xfId="56" applyFont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168" fontId="1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 horizontal="right"/>
    </xf>
    <xf numFmtId="1" fontId="6" fillId="0" borderId="32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169" fontId="11" fillId="0" borderId="40" xfId="40" applyNumberFormat="1" applyFont="1" applyFill="1" applyBorder="1" applyAlignment="1">
      <alignment horizontal="center"/>
    </xf>
    <xf numFmtId="169" fontId="11" fillId="0" borderId="30" xfId="4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11" fillId="0" borderId="44" xfId="4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9" fontId="11" fillId="0" borderId="13" xfId="40" applyNumberFormat="1" applyFont="1" applyFill="1" applyBorder="1" applyAlignment="1">
      <alignment horizontal="center"/>
    </xf>
    <xf numFmtId="169" fontId="11" fillId="0" borderId="26" xfId="40" applyNumberFormat="1" applyFont="1" applyFill="1" applyBorder="1" applyAlignment="1">
      <alignment horizontal="center"/>
    </xf>
    <xf numFmtId="169" fontId="11" fillId="0" borderId="46" xfId="4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0" fillId="11" borderId="47" xfId="0" applyNumberFormat="1" applyFill="1" applyBorder="1" applyAlignment="1">
      <alignment/>
    </xf>
    <xf numFmtId="169" fontId="11" fillId="0" borderId="46" xfId="40" applyNumberFormat="1" applyFont="1" applyFill="1" applyBorder="1" applyAlignment="1">
      <alignment/>
    </xf>
    <xf numFmtId="2" fontId="0" fillId="11" borderId="0" xfId="0" applyNumberFormat="1" applyFill="1" applyAlignment="1">
      <alignment/>
    </xf>
    <xf numFmtId="2" fontId="0" fillId="11" borderId="13" xfId="0" applyNumberFormat="1" applyFill="1" applyBorder="1" applyAlignment="1">
      <alignment/>
    </xf>
    <xf numFmtId="0" fontId="35" fillId="0" borderId="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5" fontId="0" fillId="11" borderId="13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11" borderId="31" xfId="0" applyNumberFormat="1" applyFill="1" applyBorder="1" applyAlignment="1">
      <alignment/>
    </xf>
    <xf numFmtId="168" fontId="0" fillId="11" borderId="47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45" xfId="0" applyFont="1" applyFill="1" applyBorder="1" applyAlignment="1">
      <alignment horizontal="right" vertical="center" textRotation="180"/>
    </xf>
    <xf numFmtId="1" fontId="0" fillId="0" borderId="41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49" xfId="0" applyNumberFormat="1" applyFill="1" applyBorder="1" applyAlignment="1">
      <alignment horizontal="right" vertical="top" textRotation="180"/>
    </xf>
    <xf numFmtId="0" fontId="0" fillId="0" borderId="13" xfId="0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40" xfId="0" applyFill="1" applyBorder="1" applyAlignment="1">
      <alignment horizontal="right" vertical="top" textRotation="180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textRotation="180"/>
    </xf>
    <xf numFmtId="0" fontId="2" fillId="25" borderId="13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11" fillId="23" borderId="50" xfId="0" applyFont="1" applyFill="1" applyBorder="1" applyAlignment="1">
      <alignment horizontal="center"/>
    </xf>
    <xf numFmtId="0" fontId="11" fillId="23" borderId="51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1" fontId="6" fillId="10" borderId="13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23" borderId="53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5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/>
    </xf>
    <xf numFmtId="169" fontId="10" fillId="0" borderId="56" xfId="40" applyNumberFormat="1" applyFont="1" applyFill="1" applyBorder="1" applyAlignment="1">
      <alignment/>
    </xf>
    <xf numFmtId="0" fontId="10" fillId="0" borderId="5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2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/>
    </xf>
    <xf numFmtId="0" fontId="10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23" borderId="22" xfId="0" applyFont="1" applyFill="1" applyBorder="1" applyAlignment="1">
      <alignment horizontal="center"/>
    </xf>
    <xf numFmtId="0" fontId="10" fillId="0" borderId="58" xfId="0" applyFont="1" applyBorder="1" applyAlignment="1">
      <alignment/>
    </xf>
    <xf numFmtId="0" fontId="18" fillId="0" borderId="5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23" borderId="62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6" fillId="0" borderId="0" xfId="5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6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3" borderId="67" xfId="0" applyFont="1" applyFill="1" applyBorder="1" applyAlignment="1">
      <alignment horizontal="center"/>
    </xf>
    <xf numFmtId="0" fontId="10" fillId="23" borderId="16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iad_35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30</xdr:row>
      <xdr:rowOff>66675</xdr:rowOff>
    </xdr:from>
    <xdr:to>
      <xdr:col>9</xdr:col>
      <xdr:colOff>85725</xdr:colOff>
      <xdr:row>30</xdr:row>
      <xdr:rowOff>152400</xdr:rowOff>
    </xdr:to>
    <xdr:sp>
      <xdr:nvSpPr>
        <xdr:cNvPr id="1" name="Line 8"/>
        <xdr:cNvSpPr>
          <a:spLocks/>
        </xdr:cNvSpPr>
      </xdr:nvSpPr>
      <xdr:spPr>
        <a:xfrm flipH="1" flipV="1">
          <a:off x="4419600" y="494347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9525</xdr:rowOff>
    </xdr:from>
    <xdr:to>
      <xdr:col>9</xdr:col>
      <xdr:colOff>238125</xdr:colOff>
      <xdr:row>31</xdr:row>
      <xdr:rowOff>9525</xdr:rowOff>
    </xdr:to>
    <xdr:sp>
      <xdr:nvSpPr>
        <xdr:cNvPr id="2" name="Line 9"/>
        <xdr:cNvSpPr>
          <a:spLocks/>
        </xdr:cNvSpPr>
      </xdr:nvSpPr>
      <xdr:spPr>
        <a:xfrm flipH="1" flipV="1">
          <a:off x="5200650" y="48863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30</xdr:row>
      <xdr:rowOff>47625</xdr:rowOff>
    </xdr:from>
    <xdr:to>
      <xdr:col>12</xdr:col>
      <xdr:colOff>57150</xdr:colOff>
      <xdr:row>30</xdr:row>
      <xdr:rowOff>142875</xdr:rowOff>
    </xdr:to>
    <xdr:sp>
      <xdr:nvSpPr>
        <xdr:cNvPr id="3" name="Line 10"/>
        <xdr:cNvSpPr>
          <a:spLocks/>
        </xdr:cNvSpPr>
      </xdr:nvSpPr>
      <xdr:spPr>
        <a:xfrm flipV="1">
          <a:off x="5591175" y="4924425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304800</xdr:colOff>
      <xdr:row>31</xdr:row>
      <xdr:rowOff>19050</xdr:rowOff>
    </xdr:to>
    <xdr:sp>
      <xdr:nvSpPr>
        <xdr:cNvPr id="4" name="Line 511"/>
        <xdr:cNvSpPr>
          <a:spLocks/>
        </xdr:cNvSpPr>
      </xdr:nvSpPr>
      <xdr:spPr>
        <a:xfrm flipV="1">
          <a:off x="2552700" y="48768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152400</xdr:rowOff>
    </xdr:from>
    <xdr:to>
      <xdr:col>2</xdr:col>
      <xdr:colOff>161925</xdr:colOff>
      <xdr:row>31</xdr:row>
      <xdr:rowOff>28575</xdr:rowOff>
    </xdr:to>
    <xdr:sp>
      <xdr:nvSpPr>
        <xdr:cNvPr id="5" name="Line 11"/>
        <xdr:cNvSpPr>
          <a:spLocks/>
        </xdr:cNvSpPr>
      </xdr:nvSpPr>
      <xdr:spPr>
        <a:xfrm flipH="1" flipV="1">
          <a:off x="866775" y="4867275"/>
          <a:ext cx="400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123825</xdr:rowOff>
    </xdr:from>
    <xdr:to>
      <xdr:col>3</xdr:col>
      <xdr:colOff>9525</xdr:colOff>
      <xdr:row>31</xdr:row>
      <xdr:rowOff>9525</xdr:rowOff>
    </xdr:to>
    <xdr:sp>
      <xdr:nvSpPr>
        <xdr:cNvPr id="6" name="Line 513"/>
        <xdr:cNvSpPr>
          <a:spLocks/>
        </xdr:cNvSpPr>
      </xdr:nvSpPr>
      <xdr:spPr>
        <a:xfrm flipV="1">
          <a:off x="1809750" y="4838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index.php?menuid=109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9.75390625" style="0" customWidth="1"/>
    <col min="2" max="2" width="6.125" style="7" customWidth="1"/>
    <col min="3" max="4" width="6.00390625" style="7" customWidth="1"/>
    <col min="5" max="5" width="5.625" style="7" customWidth="1"/>
    <col min="6" max="11" width="6.125" style="7" customWidth="1"/>
    <col min="12" max="12" width="5.75390625" style="7" bestFit="1" customWidth="1"/>
    <col min="13" max="13" width="44.25390625" style="0" customWidth="1"/>
    <col min="15" max="15" width="11.625" style="0" customWidth="1"/>
  </cols>
  <sheetData>
    <row r="1" spans="6:16" ht="12.75">
      <c r="F1" s="174"/>
      <c r="G1" s="174"/>
      <c r="H1" s="174"/>
      <c r="I1" s="174"/>
      <c r="J1" s="174"/>
      <c r="K1" s="174"/>
      <c r="M1" s="8"/>
      <c r="N1" s="8"/>
      <c r="O1" s="8"/>
      <c r="P1" s="8"/>
    </row>
    <row r="2" spans="1:13" ht="12.75">
      <c r="A2" s="1" t="s">
        <v>20</v>
      </c>
      <c r="B2" s="59">
        <v>2005</v>
      </c>
      <c r="C2" s="58">
        <v>2006</v>
      </c>
      <c r="D2" s="59">
        <v>2007</v>
      </c>
      <c r="E2" s="58">
        <v>2008</v>
      </c>
      <c r="F2" s="60">
        <v>2009</v>
      </c>
      <c r="G2" s="58">
        <v>2010</v>
      </c>
      <c r="H2" s="60">
        <v>2011</v>
      </c>
      <c r="I2" s="58">
        <v>2012</v>
      </c>
      <c r="J2" s="60">
        <v>2013</v>
      </c>
      <c r="K2" s="280">
        <v>2014</v>
      </c>
      <c r="L2" s="59">
        <v>2015</v>
      </c>
      <c r="M2" s="18"/>
    </row>
    <row r="3" spans="1:16" ht="12.75">
      <c r="A3" s="1" t="s">
        <v>0</v>
      </c>
      <c r="B3" s="175">
        <v>56</v>
      </c>
      <c r="C3" s="176">
        <v>63</v>
      </c>
      <c r="D3" s="175">
        <v>60</v>
      </c>
      <c r="E3" s="176">
        <v>54</v>
      </c>
      <c r="F3" s="177">
        <v>61</v>
      </c>
      <c r="G3" s="176">
        <v>58</v>
      </c>
      <c r="H3" s="177">
        <v>70</v>
      </c>
      <c r="I3" s="176">
        <v>66</v>
      </c>
      <c r="J3" s="177">
        <v>66</v>
      </c>
      <c r="K3" s="281">
        <v>57</v>
      </c>
      <c r="L3" s="283">
        <f>számítás!R3</f>
        <v>58</v>
      </c>
      <c r="M3" s="55" t="s">
        <v>57</v>
      </c>
      <c r="N3" s="56"/>
      <c r="O3" s="56"/>
      <c r="P3" s="9"/>
    </row>
    <row r="4" spans="1:16" ht="12.75">
      <c r="A4" s="1" t="s">
        <v>1</v>
      </c>
      <c r="B4" s="175">
        <v>107</v>
      </c>
      <c r="C4" s="176">
        <v>97</v>
      </c>
      <c r="D4" s="175">
        <v>96</v>
      </c>
      <c r="E4" s="176">
        <v>95</v>
      </c>
      <c r="F4" s="177">
        <v>96</v>
      </c>
      <c r="G4" s="176">
        <v>96</v>
      </c>
      <c r="H4" s="177">
        <v>129</v>
      </c>
      <c r="I4" s="176">
        <v>126</v>
      </c>
      <c r="J4" s="177">
        <v>116</v>
      </c>
      <c r="K4" s="281">
        <v>118</v>
      </c>
      <c r="L4" s="283">
        <f>számítás!R4</f>
        <v>117</v>
      </c>
      <c r="M4" s="55" t="s">
        <v>76</v>
      </c>
      <c r="N4" s="56"/>
      <c r="O4" s="56"/>
      <c r="P4" s="9"/>
    </row>
    <row r="5" spans="1:16" ht="12.75">
      <c r="A5" s="1" t="s">
        <v>107</v>
      </c>
      <c r="B5" s="175">
        <v>0</v>
      </c>
      <c r="C5" s="176">
        <v>0</v>
      </c>
      <c r="D5" s="175">
        <v>0</v>
      </c>
      <c r="E5" s="176">
        <v>3</v>
      </c>
      <c r="F5" s="177">
        <v>3</v>
      </c>
      <c r="G5" s="176">
        <v>3</v>
      </c>
      <c r="H5" s="177">
        <v>3</v>
      </c>
      <c r="I5" s="176">
        <v>3</v>
      </c>
      <c r="J5" s="177">
        <v>4</v>
      </c>
      <c r="K5" s="281">
        <v>4</v>
      </c>
      <c r="L5" s="283">
        <f>számítás!R5</f>
        <v>4</v>
      </c>
      <c r="M5" s="55" t="s">
        <v>58</v>
      </c>
      <c r="N5" s="56"/>
      <c r="O5" s="56"/>
      <c r="P5" s="9"/>
    </row>
    <row r="6" spans="1:16" ht="12.75">
      <c r="A6" s="1" t="s">
        <v>2</v>
      </c>
      <c r="B6" s="175">
        <v>123</v>
      </c>
      <c r="C6" s="176">
        <v>125</v>
      </c>
      <c r="D6" s="175">
        <v>123</v>
      </c>
      <c r="E6" s="176">
        <v>136</v>
      </c>
      <c r="F6" s="177">
        <v>143</v>
      </c>
      <c r="G6" s="176">
        <v>132</v>
      </c>
      <c r="H6" s="177">
        <v>178</v>
      </c>
      <c r="I6" s="176">
        <v>164</v>
      </c>
      <c r="J6" s="177">
        <v>153</v>
      </c>
      <c r="K6" s="281">
        <v>156</v>
      </c>
      <c r="L6" s="283">
        <f>számítás!R6</f>
        <v>161</v>
      </c>
      <c r="M6" s="55" t="s">
        <v>95</v>
      </c>
      <c r="N6" s="56"/>
      <c r="O6" s="56"/>
      <c r="P6" s="9"/>
    </row>
    <row r="7" spans="1:16" ht="12.75">
      <c r="A7" s="1" t="s">
        <v>3</v>
      </c>
      <c r="B7" s="175">
        <v>3</v>
      </c>
      <c r="C7" s="176">
        <v>3</v>
      </c>
      <c r="D7" s="175">
        <v>3</v>
      </c>
      <c r="E7" s="176">
        <v>3</v>
      </c>
      <c r="F7" s="177">
        <v>3</v>
      </c>
      <c r="G7" s="176">
        <v>3</v>
      </c>
      <c r="H7" s="177">
        <v>3</v>
      </c>
      <c r="I7" s="176">
        <v>3</v>
      </c>
      <c r="J7" s="177">
        <v>4</v>
      </c>
      <c r="K7" s="281">
        <v>3</v>
      </c>
      <c r="L7" s="283">
        <f>számítás!R7</f>
        <v>2</v>
      </c>
      <c r="M7" s="55" t="s">
        <v>59</v>
      </c>
      <c r="N7" s="56"/>
      <c r="O7" s="56"/>
      <c r="P7" s="9"/>
    </row>
    <row r="8" spans="1:16" ht="12.75">
      <c r="A8" s="1" t="s">
        <v>5</v>
      </c>
      <c r="B8" s="175">
        <v>3</v>
      </c>
      <c r="C8" s="176">
        <v>3</v>
      </c>
      <c r="D8" s="175">
        <v>3</v>
      </c>
      <c r="E8" s="176">
        <v>3</v>
      </c>
      <c r="F8" s="177">
        <v>3</v>
      </c>
      <c r="G8" s="176">
        <v>3</v>
      </c>
      <c r="H8" s="177">
        <v>3</v>
      </c>
      <c r="I8" s="176">
        <v>2</v>
      </c>
      <c r="J8" s="177">
        <v>2</v>
      </c>
      <c r="K8" s="281">
        <v>1</v>
      </c>
      <c r="L8" s="283">
        <f>számítás!R8</f>
        <v>1</v>
      </c>
      <c r="M8" s="55" t="s">
        <v>60</v>
      </c>
      <c r="N8" s="56"/>
      <c r="O8" s="56"/>
      <c r="P8" s="9"/>
    </row>
    <row r="9" spans="1:16" ht="12.75">
      <c r="A9" s="1" t="s">
        <v>85</v>
      </c>
      <c r="B9" s="175"/>
      <c r="C9" s="176"/>
      <c r="D9" s="175"/>
      <c r="E9" s="176"/>
      <c r="F9" s="177"/>
      <c r="G9" s="176"/>
      <c r="H9" s="177"/>
      <c r="I9" s="176">
        <v>7</v>
      </c>
      <c r="J9" s="177">
        <v>10</v>
      </c>
      <c r="K9" s="281">
        <v>8</v>
      </c>
      <c r="L9" s="283">
        <f>számítás!R9</f>
        <v>9</v>
      </c>
      <c r="M9" s="55" t="s">
        <v>86</v>
      </c>
      <c r="N9" s="56"/>
      <c r="O9" s="56"/>
      <c r="P9" s="9"/>
    </row>
    <row r="10" spans="1:16" ht="12.75">
      <c r="A10" s="1" t="s">
        <v>4</v>
      </c>
      <c r="B10" s="175">
        <v>192</v>
      </c>
      <c r="C10" s="176">
        <v>197</v>
      </c>
      <c r="D10" s="175">
        <v>206</v>
      </c>
      <c r="E10" s="176">
        <v>195</v>
      </c>
      <c r="F10" s="177">
        <v>185</v>
      </c>
      <c r="G10" s="176">
        <v>175</v>
      </c>
      <c r="H10" s="177">
        <v>243</v>
      </c>
      <c r="I10" s="176">
        <v>238</v>
      </c>
      <c r="J10" s="177">
        <v>226</v>
      </c>
      <c r="K10" s="281">
        <v>233</v>
      </c>
      <c r="L10" s="283">
        <f>számítás!R10</f>
        <v>235</v>
      </c>
      <c r="M10" s="55" t="s">
        <v>77</v>
      </c>
      <c r="N10" s="56"/>
      <c r="O10" s="56"/>
      <c r="P10" s="9"/>
    </row>
    <row r="11" spans="1:16" ht="12.75">
      <c r="A11" s="1" t="s">
        <v>6</v>
      </c>
      <c r="B11" s="175">
        <v>10</v>
      </c>
      <c r="C11" s="176">
        <v>9</v>
      </c>
      <c r="D11" s="175">
        <v>7</v>
      </c>
      <c r="E11" s="176">
        <v>8</v>
      </c>
      <c r="F11" s="177">
        <v>9</v>
      </c>
      <c r="G11" s="176">
        <v>10</v>
      </c>
      <c r="H11" s="177">
        <v>13</v>
      </c>
      <c r="I11" s="176">
        <v>12</v>
      </c>
      <c r="J11" s="177">
        <v>15</v>
      </c>
      <c r="K11" s="281">
        <v>13</v>
      </c>
      <c r="L11" s="283">
        <f>számítás!R11</f>
        <v>11</v>
      </c>
      <c r="M11" s="55" t="s">
        <v>61</v>
      </c>
      <c r="N11" s="56"/>
      <c r="O11" s="56"/>
      <c r="P11" s="9"/>
    </row>
    <row r="12" spans="1:16" s="90" customFormat="1" ht="12.75">
      <c r="A12" s="1" t="s">
        <v>23</v>
      </c>
      <c r="B12" s="175">
        <v>0</v>
      </c>
      <c r="C12" s="176">
        <v>4</v>
      </c>
      <c r="D12" s="175">
        <v>3</v>
      </c>
      <c r="E12" s="176">
        <v>3</v>
      </c>
      <c r="F12" s="177">
        <v>4</v>
      </c>
      <c r="G12" s="176">
        <v>5</v>
      </c>
      <c r="H12" s="177">
        <v>7</v>
      </c>
      <c r="I12" s="176">
        <v>7</v>
      </c>
      <c r="J12" s="177">
        <v>7</v>
      </c>
      <c r="K12" s="281">
        <v>7</v>
      </c>
      <c r="L12" s="283">
        <f>számítás!R12</f>
        <v>8</v>
      </c>
      <c r="M12" s="55" t="s">
        <v>62</v>
      </c>
      <c r="N12" s="56"/>
      <c r="O12" s="56"/>
      <c r="P12" s="9"/>
    </row>
    <row r="13" spans="1:16" ht="12.75">
      <c r="A13" s="1" t="s">
        <v>24</v>
      </c>
      <c r="B13" s="178">
        <v>7</v>
      </c>
      <c r="C13" s="179">
        <v>8</v>
      </c>
      <c r="D13" s="178">
        <v>10</v>
      </c>
      <c r="E13" s="179">
        <v>9</v>
      </c>
      <c r="F13" s="180">
        <v>8</v>
      </c>
      <c r="G13" s="179">
        <v>9</v>
      </c>
      <c r="H13" s="180">
        <v>1</v>
      </c>
      <c r="I13" s="179">
        <v>4</v>
      </c>
      <c r="J13" s="180">
        <v>13</v>
      </c>
      <c r="K13" s="282">
        <v>11</v>
      </c>
      <c r="L13" s="283">
        <f>számítás!R13</f>
        <v>10</v>
      </c>
      <c r="M13" s="55" t="s">
        <v>63</v>
      </c>
      <c r="N13" s="88"/>
      <c r="O13" s="88"/>
      <c r="P13" s="89"/>
    </row>
    <row r="14" spans="1:16" ht="12.75">
      <c r="A14" s="1" t="s">
        <v>7</v>
      </c>
      <c r="B14" s="175">
        <v>9</v>
      </c>
      <c r="C14" s="176">
        <v>11</v>
      </c>
      <c r="D14" s="175">
        <v>10</v>
      </c>
      <c r="E14" s="176">
        <v>9</v>
      </c>
      <c r="F14" s="177">
        <v>10</v>
      </c>
      <c r="G14" s="176">
        <v>12</v>
      </c>
      <c r="H14" s="177">
        <v>12</v>
      </c>
      <c r="I14" s="176">
        <v>11</v>
      </c>
      <c r="J14" s="177">
        <v>12</v>
      </c>
      <c r="K14" s="281">
        <v>13</v>
      </c>
      <c r="L14" s="283">
        <f>számítás!R14</f>
        <v>13</v>
      </c>
      <c r="M14" s="55" t="s">
        <v>78</v>
      </c>
      <c r="N14" s="56"/>
      <c r="O14" s="56"/>
      <c r="P14" s="9"/>
    </row>
    <row r="15" spans="1:16" ht="12.75">
      <c r="A15" s="1" t="s">
        <v>9</v>
      </c>
      <c r="B15" s="175">
        <v>39</v>
      </c>
      <c r="C15" s="176">
        <v>37</v>
      </c>
      <c r="D15" s="175">
        <v>36</v>
      </c>
      <c r="E15" s="176">
        <v>36</v>
      </c>
      <c r="F15" s="177">
        <v>31</v>
      </c>
      <c r="G15" s="176">
        <v>35</v>
      </c>
      <c r="H15" s="177">
        <v>46</v>
      </c>
      <c r="I15" s="176">
        <v>43</v>
      </c>
      <c r="J15" s="177">
        <v>41</v>
      </c>
      <c r="K15" s="281">
        <v>35</v>
      </c>
      <c r="L15" s="283">
        <f>számítás!R15</f>
        <v>31</v>
      </c>
      <c r="M15" s="55" t="s">
        <v>64</v>
      </c>
      <c r="N15" s="56"/>
      <c r="O15" s="56"/>
      <c r="P15" s="9"/>
    </row>
    <row r="16" spans="1:16" ht="12.75">
      <c r="A16" s="1" t="s">
        <v>8</v>
      </c>
      <c r="B16" s="175">
        <v>4</v>
      </c>
      <c r="C16" s="176">
        <v>4</v>
      </c>
      <c r="D16" s="175">
        <v>4</v>
      </c>
      <c r="E16" s="176">
        <v>4</v>
      </c>
      <c r="F16" s="177">
        <v>4</v>
      </c>
      <c r="G16" s="176">
        <v>5</v>
      </c>
      <c r="H16" s="177">
        <v>7</v>
      </c>
      <c r="I16" s="176">
        <v>6</v>
      </c>
      <c r="J16" s="177">
        <v>7</v>
      </c>
      <c r="K16" s="281">
        <v>7</v>
      </c>
      <c r="L16" s="283">
        <f>számítás!R16</f>
        <v>6</v>
      </c>
      <c r="M16" s="57" t="s">
        <v>65</v>
      </c>
      <c r="N16" s="56"/>
      <c r="O16" s="56"/>
      <c r="P16" s="9"/>
    </row>
    <row r="17" spans="1:16" ht="12.75">
      <c r="A17" s="1" t="s">
        <v>22</v>
      </c>
      <c r="B17" s="175">
        <v>5</v>
      </c>
      <c r="C17" s="176">
        <v>7</v>
      </c>
      <c r="D17" s="175">
        <v>5</v>
      </c>
      <c r="E17" s="176">
        <v>5</v>
      </c>
      <c r="F17" s="177">
        <v>4</v>
      </c>
      <c r="G17" s="176">
        <v>5</v>
      </c>
      <c r="H17" s="177">
        <v>7</v>
      </c>
      <c r="I17" s="176">
        <v>7</v>
      </c>
      <c r="J17" s="177">
        <v>11</v>
      </c>
      <c r="K17" s="281">
        <v>9</v>
      </c>
      <c r="L17" s="283">
        <f>számítás!R17</f>
        <v>8</v>
      </c>
      <c r="M17" s="55" t="s">
        <v>66</v>
      </c>
      <c r="N17" s="56"/>
      <c r="O17" s="56"/>
      <c r="P17" s="9"/>
    </row>
    <row r="18" spans="1:16" ht="12.75">
      <c r="A18" s="1" t="s">
        <v>97</v>
      </c>
      <c r="B18" s="181"/>
      <c r="C18" s="182"/>
      <c r="D18" s="181"/>
      <c r="E18" s="182"/>
      <c r="F18" s="177"/>
      <c r="G18" s="182"/>
      <c r="H18" s="177">
        <v>0</v>
      </c>
      <c r="I18" s="182">
        <v>13</v>
      </c>
      <c r="J18" s="177">
        <v>19</v>
      </c>
      <c r="K18" s="281">
        <v>19</v>
      </c>
      <c r="L18" s="283">
        <f>számítás!R18</f>
        <v>18</v>
      </c>
      <c r="M18" s="55" t="s">
        <v>98</v>
      </c>
      <c r="N18" s="56"/>
      <c r="O18" s="56"/>
      <c r="P18" s="9"/>
    </row>
    <row r="19" spans="1:16" ht="12.75">
      <c r="A19" s="1" t="s">
        <v>10</v>
      </c>
      <c r="B19" s="175">
        <v>22</v>
      </c>
      <c r="C19" s="176">
        <v>22</v>
      </c>
      <c r="D19" s="175">
        <v>22</v>
      </c>
      <c r="E19" s="176">
        <v>25</v>
      </c>
      <c r="F19" s="177">
        <v>25</v>
      </c>
      <c r="G19" s="176">
        <v>28</v>
      </c>
      <c r="H19" s="177">
        <v>33</v>
      </c>
      <c r="I19" s="176">
        <v>31</v>
      </c>
      <c r="J19" s="177">
        <v>35</v>
      </c>
      <c r="K19" s="281">
        <v>30</v>
      </c>
      <c r="L19" s="283">
        <f>számítás!R19</f>
        <v>26</v>
      </c>
      <c r="M19" s="55" t="s">
        <v>67</v>
      </c>
      <c r="N19" s="56"/>
      <c r="O19" s="56"/>
      <c r="P19" s="9"/>
    </row>
    <row r="20" spans="1:16" ht="12.75">
      <c r="A20" s="1" t="s">
        <v>84</v>
      </c>
      <c r="B20" s="181"/>
      <c r="C20" s="182"/>
      <c r="D20" s="181"/>
      <c r="E20" s="182"/>
      <c r="F20" s="177"/>
      <c r="G20" s="182">
        <v>3</v>
      </c>
      <c r="H20" s="177">
        <v>3</v>
      </c>
      <c r="I20" s="182">
        <v>5</v>
      </c>
      <c r="J20" s="177">
        <v>6</v>
      </c>
      <c r="K20" s="281">
        <v>9</v>
      </c>
      <c r="L20" s="283">
        <f>számítás!R20</f>
        <v>9</v>
      </c>
      <c r="M20" s="55" t="s">
        <v>83</v>
      </c>
      <c r="N20" s="82"/>
      <c r="O20" s="82"/>
      <c r="P20" s="83"/>
    </row>
    <row r="21" spans="1:16" ht="12.75">
      <c r="A21" s="1" t="s">
        <v>25</v>
      </c>
      <c r="B21" s="175">
        <v>3</v>
      </c>
      <c r="C21" s="176">
        <v>3</v>
      </c>
      <c r="D21" s="175">
        <v>3</v>
      </c>
      <c r="E21" s="176">
        <v>3</v>
      </c>
      <c r="F21" s="177">
        <v>3</v>
      </c>
      <c r="G21" s="176">
        <v>3</v>
      </c>
      <c r="H21" s="177">
        <v>3</v>
      </c>
      <c r="I21" s="176">
        <v>2</v>
      </c>
      <c r="J21" s="177">
        <v>2</v>
      </c>
      <c r="K21" s="281">
        <v>2</v>
      </c>
      <c r="L21" s="283">
        <f>számítás!R21</f>
        <v>2</v>
      </c>
      <c r="M21" s="55" t="s">
        <v>68</v>
      </c>
      <c r="N21" s="56"/>
      <c r="O21" s="56"/>
      <c r="P21" s="9"/>
    </row>
    <row r="22" spans="1:16" ht="12.75">
      <c r="A22" s="1" t="s">
        <v>19</v>
      </c>
      <c r="B22" s="175">
        <v>40</v>
      </c>
      <c r="C22" s="176">
        <v>37</v>
      </c>
      <c r="D22" s="175">
        <v>38</v>
      </c>
      <c r="E22" s="176">
        <v>35</v>
      </c>
      <c r="F22" s="177">
        <v>35</v>
      </c>
      <c r="G22" s="176">
        <v>38</v>
      </c>
      <c r="H22" s="177">
        <v>43</v>
      </c>
      <c r="I22" s="176">
        <v>41</v>
      </c>
      <c r="J22" s="177">
        <v>38</v>
      </c>
      <c r="K22" s="281">
        <v>34</v>
      </c>
      <c r="L22" s="283">
        <f>számítás!R22</f>
        <v>30</v>
      </c>
      <c r="M22" s="55" t="s">
        <v>69</v>
      </c>
      <c r="N22" s="56"/>
      <c r="O22" s="56"/>
      <c r="P22" s="9"/>
    </row>
    <row r="23" spans="1:16" ht="12.75">
      <c r="A23" s="1" t="s">
        <v>12</v>
      </c>
      <c r="B23" s="175">
        <v>22</v>
      </c>
      <c r="C23" s="176">
        <v>21</v>
      </c>
      <c r="D23" s="175">
        <v>22</v>
      </c>
      <c r="E23" s="176">
        <v>20</v>
      </c>
      <c r="F23" s="177">
        <v>18</v>
      </c>
      <c r="G23" s="176">
        <v>20</v>
      </c>
      <c r="H23" s="177">
        <v>25</v>
      </c>
      <c r="I23" s="176">
        <v>31</v>
      </c>
      <c r="J23" s="177">
        <v>37</v>
      </c>
      <c r="K23" s="281">
        <v>36</v>
      </c>
      <c r="L23" s="283">
        <f>számítás!R23</f>
        <v>35</v>
      </c>
      <c r="M23" s="55" t="s">
        <v>70</v>
      </c>
      <c r="N23" s="56"/>
      <c r="O23" s="56"/>
      <c r="P23" s="9"/>
    </row>
    <row r="24" spans="1:16" ht="12.75">
      <c r="A24" s="1" t="s">
        <v>13</v>
      </c>
      <c r="B24" s="175">
        <v>75</v>
      </c>
      <c r="C24" s="176">
        <v>84</v>
      </c>
      <c r="D24" s="175">
        <v>82</v>
      </c>
      <c r="E24" s="176">
        <v>94</v>
      </c>
      <c r="F24" s="177">
        <v>85</v>
      </c>
      <c r="G24" s="176">
        <v>97</v>
      </c>
      <c r="H24" s="177">
        <v>123</v>
      </c>
      <c r="I24" s="176">
        <v>125</v>
      </c>
      <c r="J24" s="177">
        <v>126</v>
      </c>
      <c r="K24" s="281">
        <v>134</v>
      </c>
      <c r="L24" s="283">
        <f>számítás!R24</f>
        <v>141</v>
      </c>
      <c r="M24" s="55" t="s">
        <v>71</v>
      </c>
      <c r="N24" s="56"/>
      <c r="O24" s="56"/>
      <c r="P24" s="9"/>
    </row>
    <row r="25" spans="1:16" ht="12.75">
      <c r="A25" s="1" t="s">
        <v>112</v>
      </c>
      <c r="B25" s="175">
        <v>73</v>
      </c>
      <c r="C25" s="176">
        <v>67</v>
      </c>
      <c r="D25" s="175">
        <v>64</v>
      </c>
      <c r="E25" s="176">
        <v>73</v>
      </c>
      <c r="F25" s="177">
        <v>79</v>
      </c>
      <c r="G25" s="176">
        <v>75</v>
      </c>
      <c r="H25" s="177">
        <v>98</v>
      </c>
      <c r="I25" s="176">
        <v>101</v>
      </c>
      <c r="J25" s="177">
        <v>90</v>
      </c>
      <c r="K25" s="281">
        <v>96</v>
      </c>
      <c r="L25" s="283">
        <f>számítás!R25</f>
        <v>97</v>
      </c>
      <c r="M25" s="55" t="s">
        <v>113</v>
      </c>
      <c r="N25" s="56"/>
      <c r="O25" s="56"/>
      <c r="P25" s="9"/>
    </row>
    <row r="26" spans="1:16" ht="12.75">
      <c r="A26" s="1" t="s">
        <v>15</v>
      </c>
      <c r="B26" s="175">
        <v>6</v>
      </c>
      <c r="C26" s="176">
        <v>6</v>
      </c>
      <c r="D26" s="175">
        <v>7</v>
      </c>
      <c r="E26" s="176">
        <v>7</v>
      </c>
      <c r="F26" s="177">
        <v>8</v>
      </c>
      <c r="G26" s="176">
        <v>9</v>
      </c>
      <c r="H26" s="177">
        <v>11</v>
      </c>
      <c r="I26" s="176">
        <v>16</v>
      </c>
      <c r="J26" s="177">
        <v>21</v>
      </c>
      <c r="K26" s="281">
        <v>20</v>
      </c>
      <c r="L26" s="283">
        <f>számítás!R26</f>
        <v>18</v>
      </c>
      <c r="M26" s="55" t="s">
        <v>72</v>
      </c>
      <c r="N26" s="56"/>
      <c r="O26" s="56"/>
      <c r="P26" s="9"/>
    </row>
    <row r="27" spans="1:16" ht="12.75">
      <c r="A27" s="1" t="s">
        <v>18</v>
      </c>
      <c r="B27" s="175">
        <v>6</v>
      </c>
      <c r="C27" s="176">
        <v>6</v>
      </c>
      <c r="D27" s="175">
        <v>5</v>
      </c>
      <c r="E27" s="176">
        <v>5</v>
      </c>
      <c r="F27" s="177">
        <v>4</v>
      </c>
      <c r="G27" s="176">
        <v>4</v>
      </c>
      <c r="H27" s="177">
        <v>5</v>
      </c>
      <c r="I27" s="176">
        <v>4</v>
      </c>
      <c r="J27" s="177">
        <v>5</v>
      </c>
      <c r="K27" s="281">
        <v>4</v>
      </c>
      <c r="L27" s="283">
        <f>számítás!R27</f>
        <v>4</v>
      </c>
      <c r="M27" s="55" t="s">
        <v>73</v>
      </c>
      <c r="N27" s="56"/>
      <c r="O27" s="56"/>
      <c r="P27" s="9"/>
    </row>
    <row r="28" spans="1:16" s="84" customFormat="1" ht="12.75">
      <c r="A28" s="1" t="s">
        <v>17</v>
      </c>
      <c r="B28" s="175">
        <v>40</v>
      </c>
      <c r="C28" s="176">
        <v>39</v>
      </c>
      <c r="D28" s="175">
        <v>35</v>
      </c>
      <c r="E28" s="176">
        <v>40</v>
      </c>
      <c r="F28" s="177">
        <v>44</v>
      </c>
      <c r="G28" s="176">
        <v>39</v>
      </c>
      <c r="H28" s="177">
        <v>49</v>
      </c>
      <c r="I28" s="176">
        <v>49</v>
      </c>
      <c r="J28" s="177">
        <v>54</v>
      </c>
      <c r="K28" s="281">
        <v>52</v>
      </c>
      <c r="L28" s="283">
        <f>számítás!R28</f>
        <v>54</v>
      </c>
      <c r="M28" s="55" t="s">
        <v>74</v>
      </c>
      <c r="N28" s="56"/>
      <c r="O28" s="56"/>
      <c r="P28" s="9"/>
    </row>
    <row r="29" spans="1:16" s="84" customFormat="1" ht="12.75">
      <c r="A29" s="1" t="s">
        <v>16</v>
      </c>
      <c r="B29" s="175">
        <v>105</v>
      </c>
      <c r="C29" s="176">
        <v>97</v>
      </c>
      <c r="D29" s="175">
        <v>106</v>
      </c>
      <c r="E29" s="176">
        <v>116</v>
      </c>
      <c r="F29" s="177">
        <v>116</v>
      </c>
      <c r="G29" s="176">
        <v>114</v>
      </c>
      <c r="H29" s="177">
        <v>155</v>
      </c>
      <c r="I29" s="176">
        <v>153</v>
      </c>
      <c r="J29" s="177">
        <v>150</v>
      </c>
      <c r="K29" s="281">
        <v>159</v>
      </c>
      <c r="L29" s="283">
        <f>számítás!R29</f>
        <v>162</v>
      </c>
      <c r="M29" s="55" t="s">
        <v>75</v>
      </c>
      <c r="N29" s="56"/>
      <c r="O29" s="56"/>
      <c r="P29" s="9"/>
    </row>
    <row r="30" spans="1:16" ht="12.75">
      <c r="A30" s="1" t="s">
        <v>21</v>
      </c>
      <c r="B30" s="6">
        <f aca="true" t="shared" si="0" ref="B30:I30">SUM(B3:B29)</f>
        <v>950</v>
      </c>
      <c r="C30" s="6">
        <f t="shared" si="0"/>
        <v>950</v>
      </c>
      <c r="D30" s="6">
        <f t="shared" si="0"/>
        <v>950</v>
      </c>
      <c r="E30" s="6">
        <f t="shared" si="0"/>
        <v>981</v>
      </c>
      <c r="F30" s="173">
        <f t="shared" si="0"/>
        <v>981</v>
      </c>
      <c r="G30" s="173">
        <f t="shared" si="0"/>
        <v>981</v>
      </c>
      <c r="H30" s="173">
        <f t="shared" si="0"/>
        <v>1270</v>
      </c>
      <c r="I30" s="173">
        <f t="shared" si="0"/>
        <v>1270</v>
      </c>
      <c r="J30" s="173">
        <v>1270</v>
      </c>
      <c r="K30" s="173">
        <f>SUM(K3:K29)</f>
        <v>1270</v>
      </c>
      <c r="L30" s="183">
        <f>SUM(L3:L29)</f>
        <v>1270</v>
      </c>
      <c r="M30" s="10"/>
      <c r="N30" s="9"/>
      <c r="O30" s="10"/>
      <c r="P30" s="10"/>
    </row>
    <row r="31" spans="1:16" ht="12.75">
      <c r="A31" s="1"/>
      <c r="B31" s="6"/>
      <c r="C31" s="6"/>
      <c r="D31" s="6"/>
      <c r="E31" s="6"/>
      <c r="F31" s="173"/>
      <c r="G31" s="173"/>
      <c r="H31" s="173"/>
      <c r="I31" s="173"/>
      <c r="J31" s="173"/>
      <c r="K31" s="173"/>
      <c r="L31" s="184"/>
      <c r="M31" s="10"/>
      <c r="N31" s="9"/>
      <c r="O31" s="10"/>
      <c r="P31" s="10"/>
    </row>
    <row r="32" ht="12.75">
      <c r="L32" s="185"/>
    </row>
    <row r="33" spans="1:13" ht="14.25">
      <c r="A33" s="81" t="s">
        <v>116</v>
      </c>
      <c r="B33"/>
      <c r="C33"/>
      <c r="D33"/>
      <c r="E33"/>
      <c r="F33"/>
      <c r="G33"/>
      <c r="H33"/>
      <c r="I33"/>
      <c r="J33" s="73"/>
      <c r="K33" s="73"/>
      <c r="L33" s="73"/>
      <c r="M33" s="73"/>
    </row>
    <row r="34" spans="1:13" ht="14.25">
      <c r="A34" s="81" t="s">
        <v>105</v>
      </c>
      <c r="B34"/>
      <c r="C34"/>
      <c r="D34"/>
      <c r="E34"/>
      <c r="F34"/>
      <c r="G34"/>
      <c r="H34"/>
      <c r="I34"/>
      <c r="J34" s="73"/>
      <c r="K34" s="73"/>
      <c r="L34" s="73"/>
      <c r="M34" s="73"/>
    </row>
    <row r="35" spans="1:11" ht="14.25">
      <c r="A35" s="81"/>
      <c r="B35" s="66"/>
      <c r="C35" s="66"/>
      <c r="D35" s="66"/>
      <c r="E35" s="66"/>
      <c r="F35" s="174"/>
      <c r="G35" s="174"/>
      <c r="H35" s="174"/>
      <c r="I35" s="174"/>
      <c r="J35" s="174"/>
      <c r="K35" s="174"/>
    </row>
    <row r="36" spans="1:11" ht="14.25">
      <c r="A36" s="81"/>
      <c r="B36" s="66"/>
      <c r="C36" s="66"/>
      <c r="D36" s="66"/>
      <c r="E36" s="66"/>
      <c r="F36" s="174"/>
      <c r="G36" s="174"/>
      <c r="H36" s="174"/>
      <c r="I36" s="174"/>
      <c r="J36" s="174"/>
      <c r="K36" s="174"/>
    </row>
    <row r="37" spans="1:11" ht="14.25">
      <c r="A37" s="81"/>
      <c r="B37" s="66"/>
      <c r="C37" s="66"/>
      <c r="D37" s="66"/>
      <c r="E37" s="66"/>
      <c r="F37" s="174"/>
      <c r="G37" s="174"/>
      <c r="H37" s="174"/>
      <c r="I37" s="174"/>
      <c r="J37" s="174"/>
      <c r="K37" s="174"/>
    </row>
    <row r="38" spans="1:11" ht="12.75">
      <c r="A38" s="18"/>
      <c r="B38" s="66"/>
      <c r="C38" s="66"/>
      <c r="D38" s="66"/>
      <c r="E38" s="66"/>
      <c r="F38" s="174"/>
      <c r="G38" s="174"/>
      <c r="H38" s="174"/>
      <c r="I38" s="174"/>
      <c r="J38" s="174"/>
      <c r="K38" s="174"/>
    </row>
    <row r="39" spans="1:11" ht="12.75">
      <c r="A39" s="18"/>
      <c r="B39" s="66"/>
      <c r="C39" s="66"/>
      <c r="D39" s="66"/>
      <c r="E39" s="66"/>
      <c r="F39" s="174"/>
      <c r="G39" s="174"/>
      <c r="H39" s="174"/>
      <c r="I39" s="174"/>
      <c r="J39" s="174"/>
      <c r="K39" s="174"/>
    </row>
    <row r="40" spans="1:11" ht="12.75">
      <c r="A40" s="18"/>
      <c r="B40" s="66"/>
      <c r="C40" s="66"/>
      <c r="D40" s="66"/>
      <c r="E40" s="66"/>
      <c r="F40" s="174"/>
      <c r="G40" s="174"/>
      <c r="H40" s="174"/>
      <c r="I40" s="174"/>
      <c r="J40" s="174"/>
      <c r="K40" s="174"/>
    </row>
    <row r="41" spans="1:11" ht="12.75">
      <c r="A41" s="18"/>
      <c r="B41" s="66"/>
      <c r="C41" s="66"/>
      <c r="D41" s="66"/>
      <c r="E41" s="66"/>
      <c r="F41" s="174"/>
      <c r="G41" s="174"/>
      <c r="H41" s="174"/>
      <c r="I41" s="174"/>
      <c r="J41" s="174"/>
      <c r="K41" s="174"/>
    </row>
    <row r="42" spans="1:11" ht="12.75">
      <c r="A42" s="18"/>
      <c r="B42" s="66"/>
      <c r="C42" s="66"/>
      <c r="D42" s="66"/>
      <c r="E42" s="66"/>
      <c r="F42" s="174"/>
      <c r="G42" s="174"/>
      <c r="H42" s="174"/>
      <c r="I42" s="174"/>
      <c r="J42" s="174"/>
      <c r="K42" s="174"/>
    </row>
    <row r="43" spans="1:11" ht="12.75">
      <c r="A43" s="18"/>
      <c r="B43" s="186"/>
      <c r="C43" s="66"/>
      <c r="D43" s="186"/>
      <c r="E43" s="66"/>
      <c r="F43" s="174"/>
      <c r="G43" s="174"/>
      <c r="H43" s="174"/>
      <c r="I43" s="174"/>
      <c r="J43" s="174"/>
      <c r="K43" s="174"/>
    </row>
    <row r="44" spans="1:11" ht="12.75">
      <c r="A44" s="18"/>
      <c r="B44" s="186"/>
      <c r="C44" s="66"/>
      <c r="D44" s="186"/>
      <c r="E44" s="66"/>
      <c r="F44" s="174"/>
      <c r="G44" s="174"/>
      <c r="H44" s="174"/>
      <c r="I44" s="174"/>
      <c r="J44" s="174"/>
      <c r="K44" s="174"/>
    </row>
    <row r="45" spans="1:11" ht="12.75">
      <c r="A45" s="18"/>
      <c r="B45" s="186"/>
      <c r="C45" s="66"/>
      <c r="D45" s="186"/>
      <c r="E45" s="66"/>
      <c r="F45" s="174"/>
      <c r="G45" s="174"/>
      <c r="H45" s="174"/>
      <c r="I45" s="174"/>
      <c r="J45" s="174"/>
      <c r="K45" s="174"/>
    </row>
    <row r="46" spans="1:11" ht="12.75">
      <c r="A46" s="18"/>
      <c r="B46" s="186"/>
      <c r="C46" s="66"/>
      <c r="D46" s="186"/>
      <c r="E46" s="66"/>
      <c r="F46" s="174"/>
      <c r="G46" s="174"/>
      <c r="H46" s="174"/>
      <c r="I46" s="174"/>
      <c r="J46" s="174"/>
      <c r="K46" s="174"/>
    </row>
    <row r="47" spans="1:11" ht="12.75">
      <c r="A47" s="18"/>
      <c r="B47" s="186"/>
      <c r="C47" s="66"/>
      <c r="D47" s="186"/>
      <c r="E47" s="66"/>
      <c r="F47" s="174"/>
      <c r="G47" s="174"/>
      <c r="H47" s="174"/>
      <c r="I47" s="174"/>
      <c r="J47" s="174"/>
      <c r="K47" s="174"/>
    </row>
    <row r="48" spans="1:11" ht="12.75">
      <c r="A48" s="18"/>
      <c r="B48" s="186"/>
      <c r="C48" s="66"/>
      <c r="D48" s="186"/>
      <c r="E48" s="66"/>
      <c r="F48" s="174"/>
      <c r="G48" s="174"/>
      <c r="H48" s="174"/>
      <c r="I48" s="174"/>
      <c r="J48" s="174"/>
      <c r="K48" s="174"/>
    </row>
    <row r="49" spans="1:11" ht="12.75">
      <c r="A49" s="18"/>
      <c r="B49" s="186"/>
      <c r="C49" s="66"/>
      <c r="D49" s="186"/>
      <c r="E49" s="66"/>
      <c r="F49" s="174"/>
      <c r="G49" s="174"/>
      <c r="H49" s="174"/>
      <c r="I49" s="174"/>
      <c r="J49" s="174"/>
      <c r="K49" s="174"/>
    </row>
    <row r="50" spans="1:11" ht="12.75">
      <c r="A50" s="18"/>
      <c r="B50" s="186"/>
      <c r="C50" s="66"/>
      <c r="D50" s="186"/>
      <c r="E50" s="66"/>
      <c r="F50" s="174"/>
      <c r="G50" s="174"/>
      <c r="H50" s="174"/>
      <c r="I50" s="174"/>
      <c r="J50" s="174"/>
      <c r="K50" s="174"/>
    </row>
    <row r="51" spans="1:11" ht="12.75">
      <c r="A51" s="18"/>
      <c r="B51" s="186"/>
      <c r="C51" s="66"/>
      <c r="D51" s="186"/>
      <c r="E51" s="66"/>
      <c r="F51" s="174"/>
      <c r="G51" s="174"/>
      <c r="H51" s="174"/>
      <c r="I51" s="174"/>
      <c r="J51" s="174"/>
      <c r="K51" s="174"/>
    </row>
    <row r="52" spans="1:11" ht="12.75">
      <c r="A52" s="18"/>
      <c r="B52" s="66"/>
      <c r="C52" s="66"/>
      <c r="D52" s="66"/>
      <c r="E52" s="66"/>
      <c r="F52" s="174"/>
      <c r="G52" s="174"/>
      <c r="H52" s="174"/>
      <c r="I52" s="174"/>
      <c r="J52" s="174"/>
      <c r="K52" s="174"/>
    </row>
    <row r="53" spans="1:11" ht="12.75">
      <c r="A53" s="18"/>
      <c r="B53" s="66"/>
      <c r="C53" s="66"/>
      <c r="D53" s="66"/>
      <c r="E53" s="66"/>
      <c r="F53" s="174"/>
      <c r="G53" s="174"/>
      <c r="H53" s="174"/>
      <c r="I53" s="174"/>
      <c r="J53" s="174"/>
      <c r="K53" s="174"/>
    </row>
    <row r="54" spans="1:11" ht="12.75">
      <c r="A54" s="18"/>
      <c r="B54" s="66"/>
      <c r="C54" s="66"/>
      <c r="D54" s="66"/>
      <c r="E54" s="66"/>
      <c r="F54" s="174"/>
      <c r="G54" s="174"/>
      <c r="H54" s="174"/>
      <c r="I54" s="174"/>
      <c r="J54" s="174"/>
      <c r="K54" s="174"/>
    </row>
    <row r="55" spans="1:11" ht="12.75">
      <c r="A55" s="18"/>
      <c r="B55" s="66"/>
      <c r="C55" s="66"/>
      <c r="D55" s="66"/>
      <c r="E55" s="66"/>
      <c r="F55" s="174"/>
      <c r="G55" s="174"/>
      <c r="H55" s="174"/>
      <c r="I55" s="174"/>
      <c r="J55" s="174"/>
      <c r="K55" s="174"/>
    </row>
    <row r="56" spans="1:11" ht="12.75">
      <c r="A56" s="18"/>
      <c r="B56" s="66"/>
      <c r="C56" s="66"/>
      <c r="D56" s="66"/>
      <c r="E56" s="66"/>
      <c r="F56" s="174"/>
      <c r="G56" s="174"/>
      <c r="H56" s="174"/>
      <c r="I56" s="174"/>
      <c r="J56" s="174"/>
      <c r="K56" s="174"/>
    </row>
    <row r="57" spans="1:11" ht="12.75">
      <c r="A57" s="18"/>
      <c r="B57" s="66"/>
      <c r="C57" s="66"/>
      <c r="D57" s="66"/>
      <c r="E57" s="66"/>
      <c r="F57" s="174"/>
      <c r="G57" s="174"/>
      <c r="H57" s="174"/>
      <c r="I57" s="174"/>
      <c r="J57" s="174"/>
      <c r="K57" s="174"/>
    </row>
    <row r="58" spans="1:11" ht="12.75">
      <c r="A58" s="18"/>
      <c r="B58" s="66"/>
      <c r="C58" s="66"/>
      <c r="D58" s="66"/>
      <c r="E58" s="66"/>
      <c r="F58" s="174"/>
      <c r="G58" s="174"/>
      <c r="H58" s="174"/>
      <c r="I58" s="174"/>
      <c r="J58" s="174"/>
      <c r="K58" s="174"/>
    </row>
    <row r="59" spans="1:11" ht="12.75">
      <c r="A59" s="18"/>
      <c r="B59" s="66"/>
      <c r="C59" s="66"/>
      <c r="D59" s="66"/>
      <c r="E59" s="66"/>
      <c r="F59" s="174"/>
      <c r="G59" s="174"/>
      <c r="H59" s="174"/>
      <c r="I59" s="174"/>
      <c r="J59" s="174"/>
      <c r="K59" s="174"/>
    </row>
    <row r="60" spans="1:11" ht="12.75">
      <c r="A60" s="18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2.75">
      <c r="A61" s="18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2.75">
      <c r="A62" s="18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2.75">
      <c r="A63" s="18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2.75">
      <c r="A64" s="18"/>
      <c r="B64" s="66"/>
      <c r="C64" s="66"/>
      <c r="D64" s="66"/>
      <c r="E64" s="66"/>
      <c r="F64" s="66"/>
      <c r="G64" s="66"/>
      <c r="H64" s="66"/>
      <c r="I64" s="66"/>
      <c r="J64" s="66"/>
      <c r="K64" s="66"/>
    </row>
  </sheetData>
  <sheetProtection/>
  <printOptions/>
  <pageMargins left="0.75" right="0.75" top="0.43" bottom="0.5" header="0.24" footer="0.5"/>
  <pageSetup horizontalDpi="600" verticalDpi="600" orientation="landscape" r:id="rId1"/>
  <headerFooter alignWithMargins="0">
    <oddHeader>&amp;CÁllami PhD ösztöndíjak elosztása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"/>
    </sheetView>
  </sheetViews>
  <sheetFormatPr defaultColWidth="9.00390625" defaultRowHeight="12.75"/>
  <cols>
    <col min="1" max="1" width="10.875" style="0" customWidth="1"/>
  </cols>
  <sheetData>
    <row r="2" spans="1:7" ht="12.75">
      <c r="A2" s="6" t="s">
        <v>20</v>
      </c>
      <c r="B2" s="46">
        <v>2009</v>
      </c>
      <c r="C2" s="284">
        <v>2010</v>
      </c>
      <c r="D2" s="157">
        <v>2011</v>
      </c>
      <c r="E2" s="157">
        <v>2012</v>
      </c>
      <c r="F2" s="157">
        <v>2013</v>
      </c>
      <c r="G2" s="46" t="s">
        <v>29</v>
      </c>
    </row>
    <row r="3" spans="1:7" ht="12.75">
      <c r="A3" s="1" t="s">
        <v>0</v>
      </c>
      <c r="B3" s="93">
        <v>1353</v>
      </c>
      <c r="C3" s="285">
        <v>1445</v>
      </c>
      <c r="D3" s="158">
        <v>994</v>
      </c>
      <c r="E3" s="158">
        <v>1170</v>
      </c>
      <c r="F3" s="158">
        <v>1371</v>
      </c>
      <c r="G3" s="93">
        <f>SUM(D3:F3)/3</f>
        <v>1178.3333333333333</v>
      </c>
    </row>
    <row r="4" spans="1:7" ht="12.75">
      <c r="A4" s="1" t="s">
        <v>1</v>
      </c>
      <c r="B4" s="93">
        <v>1901</v>
      </c>
      <c r="C4" s="285">
        <v>1538</v>
      </c>
      <c r="D4" s="158">
        <v>1485</v>
      </c>
      <c r="E4" s="158">
        <v>1495</v>
      </c>
      <c r="F4" s="158">
        <v>1857</v>
      </c>
      <c r="G4" s="93">
        <f aca="true" t="shared" si="0" ref="G4:G29">SUM(D4:F4)/3</f>
        <v>1612.3333333333333</v>
      </c>
    </row>
    <row r="5" spans="1:7" ht="12.75">
      <c r="A5" s="1" t="s">
        <v>107</v>
      </c>
      <c r="B5" s="93">
        <v>5</v>
      </c>
      <c r="C5" s="285">
        <v>7</v>
      </c>
      <c r="D5" s="158">
        <v>28</v>
      </c>
      <c r="E5" s="158">
        <v>18</v>
      </c>
      <c r="F5" s="158">
        <v>27</v>
      </c>
      <c r="G5" s="93">
        <f t="shared" si="0"/>
        <v>24.333333333333332</v>
      </c>
    </row>
    <row r="6" spans="1:7" ht="12.75">
      <c r="A6" s="1" t="s">
        <v>2</v>
      </c>
      <c r="B6" s="93">
        <v>1716</v>
      </c>
      <c r="C6" s="285">
        <v>1800</v>
      </c>
      <c r="D6" s="158">
        <v>1620</v>
      </c>
      <c r="E6" s="158">
        <v>1683</v>
      </c>
      <c r="F6" s="158">
        <v>1988</v>
      </c>
      <c r="G6" s="93">
        <f t="shared" si="0"/>
        <v>1763.6666666666667</v>
      </c>
    </row>
    <row r="7" spans="1:7" ht="12.75">
      <c r="A7" s="1" t="s">
        <v>3</v>
      </c>
      <c r="B7" s="93">
        <v>27</v>
      </c>
      <c r="C7" s="285">
        <v>20</v>
      </c>
      <c r="D7" s="158">
        <v>19</v>
      </c>
      <c r="E7" s="158">
        <v>13</v>
      </c>
      <c r="F7" s="158">
        <v>49</v>
      </c>
      <c r="G7" s="93">
        <f t="shared" si="0"/>
        <v>27</v>
      </c>
    </row>
    <row r="8" spans="1:7" ht="12.75">
      <c r="A8" s="1" t="s">
        <v>5</v>
      </c>
      <c r="B8" s="93">
        <v>9</v>
      </c>
      <c r="C8" s="285">
        <v>12</v>
      </c>
      <c r="D8" s="158">
        <v>10</v>
      </c>
      <c r="E8" s="158">
        <v>15</v>
      </c>
      <c r="F8" s="158">
        <v>16</v>
      </c>
      <c r="G8" s="93">
        <f t="shared" si="0"/>
        <v>13.666666666666666</v>
      </c>
    </row>
    <row r="9" spans="1:7" ht="12.75">
      <c r="A9" s="1" t="s">
        <v>85</v>
      </c>
      <c r="B9" s="93">
        <v>25</v>
      </c>
      <c r="C9" s="285">
        <v>73</v>
      </c>
      <c r="D9" s="158">
        <v>42</v>
      </c>
      <c r="E9" s="158">
        <v>39</v>
      </c>
      <c r="F9" s="158">
        <v>373</v>
      </c>
      <c r="G9" s="93">
        <f t="shared" si="0"/>
        <v>151.33333333333334</v>
      </c>
    </row>
    <row r="10" spans="1:7" ht="12.75">
      <c r="A10" s="1" t="s">
        <v>4</v>
      </c>
      <c r="B10" s="93">
        <v>2469</v>
      </c>
      <c r="C10" s="285">
        <v>2644</v>
      </c>
      <c r="D10" s="158">
        <v>2564</v>
      </c>
      <c r="E10" s="158">
        <v>2324</v>
      </c>
      <c r="F10" s="158">
        <v>2174</v>
      </c>
      <c r="G10" s="93">
        <f t="shared" si="0"/>
        <v>2354</v>
      </c>
    </row>
    <row r="11" spans="1:7" ht="12.75">
      <c r="A11" s="1" t="s">
        <v>6</v>
      </c>
      <c r="B11" s="93">
        <v>82</v>
      </c>
      <c r="C11" s="285">
        <v>82</v>
      </c>
      <c r="D11" s="158">
        <v>56</v>
      </c>
      <c r="E11" s="158">
        <v>72</v>
      </c>
      <c r="F11" s="158">
        <v>66</v>
      </c>
      <c r="G11" s="93">
        <f t="shared" si="0"/>
        <v>64.66666666666667</v>
      </c>
    </row>
    <row r="12" spans="1:7" ht="12.75">
      <c r="A12" s="1" t="s">
        <v>23</v>
      </c>
      <c r="B12" s="93">
        <v>27</v>
      </c>
      <c r="C12" s="285">
        <v>37</v>
      </c>
      <c r="D12" s="158">
        <v>77</v>
      </c>
      <c r="E12" s="158">
        <v>66</v>
      </c>
      <c r="F12" s="158">
        <v>87</v>
      </c>
      <c r="G12" s="93">
        <f t="shared" si="0"/>
        <v>76.66666666666667</v>
      </c>
    </row>
    <row r="13" spans="1:7" ht="12.75">
      <c r="A13" s="1" t="s">
        <v>24</v>
      </c>
      <c r="B13" s="93">
        <v>430</v>
      </c>
      <c r="C13" s="285">
        <v>408</v>
      </c>
      <c r="D13" s="158">
        <v>443</v>
      </c>
      <c r="E13" s="158">
        <v>288</v>
      </c>
      <c r="F13" s="158">
        <v>467</v>
      </c>
      <c r="G13" s="93">
        <f t="shared" si="0"/>
        <v>399.3333333333333</v>
      </c>
    </row>
    <row r="14" spans="1:7" ht="12.75">
      <c r="A14" s="1" t="s">
        <v>7</v>
      </c>
      <c r="B14" s="93">
        <v>57</v>
      </c>
      <c r="C14" s="285">
        <v>73</v>
      </c>
      <c r="D14" s="158">
        <v>109</v>
      </c>
      <c r="E14" s="158">
        <v>108</v>
      </c>
      <c r="F14" s="158">
        <v>151</v>
      </c>
      <c r="G14" s="93">
        <f t="shared" si="0"/>
        <v>122.66666666666667</v>
      </c>
    </row>
    <row r="15" spans="1:7" ht="12.75">
      <c r="A15" s="1" t="s">
        <v>9</v>
      </c>
      <c r="B15" s="93">
        <v>704</v>
      </c>
      <c r="C15" s="285">
        <v>650</v>
      </c>
      <c r="D15" s="158">
        <v>491</v>
      </c>
      <c r="E15" s="158">
        <v>537</v>
      </c>
      <c r="F15" s="158">
        <v>483</v>
      </c>
      <c r="G15" s="93">
        <f t="shared" si="0"/>
        <v>503.6666666666667</v>
      </c>
    </row>
    <row r="16" spans="1:7" ht="12.75">
      <c r="A16" s="1" t="s">
        <v>8</v>
      </c>
      <c r="B16" s="93">
        <v>97</v>
      </c>
      <c r="C16" s="285">
        <v>69</v>
      </c>
      <c r="D16" s="158">
        <v>80</v>
      </c>
      <c r="E16" s="158">
        <v>92</v>
      </c>
      <c r="F16" s="158">
        <v>144</v>
      </c>
      <c r="G16" s="93">
        <f t="shared" si="0"/>
        <v>105.33333333333333</v>
      </c>
    </row>
    <row r="17" spans="1:7" ht="12.75">
      <c r="A17" s="1" t="s">
        <v>22</v>
      </c>
      <c r="B17" s="93">
        <v>104</v>
      </c>
      <c r="C17" s="285">
        <v>117</v>
      </c>
      <c r="D17" s="158">
        <v>117</v>
      </c>
      <c r="E17" s="158">
        <v>139</v>
      </c>
      <c r="F17" s="158">
        <v>97</v>
      </c>
      <c r="G17" s="93">
        <f t="shared" si="0"/>
        <v>117.66666666666667</v>
      </c>
    </row>
    <row r="18" spans="1:7" ht="12.75">
      <c r="A18" s="1" t="s">
        <v>97</v>
      </c>
      <c r="B18" s="93">
        <v>24</v>
      </c>
      <c r="C18" s="285">
        <v>45</v>
      </c>
      <c r="D18" s="158">
        <v>7</v>
      </c>
      <c r="E18" s="158">
        <v>84</v>
      </c>
      <c r="F18" s="158">
        <v>284</v>
      </c>
      <c r="G18" s="93">
        <f t="shared" si="0"/>
        <v>125</v>
      </c>
    </row>
    <row r="19" spans="1:7" ht="12.75">
      <c r="A19" s="1" t="s">
        <v>10</v>
      </c>
      <c r="B19" s="93">
        <v>371</v>
      </c>
      <c r="C19" s="285">
        <v>281</v>
      </c>
      <c r="D19" s="158">
        <v>162</v>
      </c>
      <c r="E19" s="158">
        <v>218</v>
      </c>
      <c r="F19" s="158">
        <v>289</v>
      </c>
      <c r="G19" s="93">
        <f t="shared" si="0"/>
        <v>223</v>
      </c>
    </row>
    <row r="20" spans="1:7" ht="12.75">
      <c r="A20" s="1" t="s">
        <v>84</v>
      </c>
      <c r="B20" s="93">
        <v>0</v>
      </c>
      <c r="C20" s="285">
        <v>14</v>
      </c>
      <c r="D20" s="158">
        <v>21</v>
      </c>
      <c r="E20" s="158">
        <v>42</v>
      </c>
      <c r="F20" s="158">
        <v>75</v>
      </c>
      <c r="G20" s="93">
        <f t="shared" si="0"/>
        <v>46</v>
      </c>
    </row>
    <row r="21" spans="1:7" ht="12.75">
      <c r="A21" s="1" t="s">
        <v>25</v>
      </c>
      <c r="B21" s="93">
        <v>0</v>
      </c>
      <c r="C21" s="285">
        <v>0</v>
      </c>
      <c r="D21" s="158">
        <v>1</v>
      </c>
      <c r="E21" s="158">
        <v>0</v>
      </c>
      <c r="F21" s="158">
        <v>3</v>
      </c>
      <c r="G21" s="93">
        <f t="shared" si="0"/>
        <v>1.3333333333333333</v>
      </c>
    </row>
    <row r="22" spans="1:7" ht="12.75">
      <c r="A22" s="1" t="s">
        <v>19</v>
      </c>
      <c r="B22" s="93">
        <v>474</v>
      </c>
      <c r="C22" s="285">
        <v>480</v>
      </c>
      <c r="D22" s="158">
        <v>349</v>
      </c>
      <c r="E22" s="158">
        <v>344</v>
      </c>
      <c r="F22" s="158">
        <v>287</v>
      </c>
      <c r="G22" s="93">
        <f t="shared" si="0"/>
        <v>326.6666666666667</v>
      </c>
    </row>
    <row r="23" spans="1:7" ht="12.75">
      <c r="A23" s="1" t="s">
        <v>12</v>
      </c>
      <c r="B23" s="93">
        <v>653</v>
      </c>
      <c r="C23" s="285">
        <v>692</v>
      </c>
      <c r="D23" s="158">
        <v>686</v>
      </c>
      <c r="E23" s="158">
        <v>631</v>
      </c>
      <c r="F23" s="158">
        <v>709</v>
      </c>
      <c r="G23" s="93">
        <f t="shared" si="0"/>
        <v>675.3333333333334</v>
      </c>
    </row>
    <row r="24" spans="1:7" ht="12.75">
      <c r="A24" s="1" t="s">
        <v>13</v>
      </c>
      <c r="B24" s="93">
        <v>1187</v>
      </c>
      <c r="C24" s="285">
        <v>1352</v>
      </c>
      <c r="D24" s="158">
        <v>1054</v>
      </c>
      <c r="E24" s="158">
        <v>1157</v>
      </c>
      <c r="F24" s="158">
        <v>1350</v>
      </c>
      <c r="G24" s="93">
        <f t="shared" si="0"/>
        <v>1187</v>
      </c>
    </row>
    <row r="25" spans="1:7" ht="12.75">
      <c r="A25" s="1" t="s">
        <v>14</v>
      </c>
      <c r="B25" s="94">
        <v>646</v>
      </c>
      <c r="C25" s="285">
        <v>741</v>
      </c>
      <c r="D25" s="158">
        <v>710</v>
      </c>
      <c r="E25" s="158">
        <v>835</v>
      </c>
      <c r="F25" s="158">
        <v>1187</v>
      </c>
      <c r="G25" s="93">
        <f t="shared" si="0"/>
        <v>910.6666666666666</v>
      </c>
    </row>
    <row r="26" spans="1:7" ht="12.75">
      <c r="A26" s="1" t="s">
        <v>15</v>
      </c>
      <c r="B26" s="93">
        <v>202</v>
      </c>
      <c r="C26" s="285">
        <v>265</v>
      </c>
      <c r="D26" s="158">
        <v>266</v>
      </c>
      <c r="E26" s="158">
        <v>290</v>
      </c>
      <c r="F26" s="158">
        <v>452</v>
      </c>
      <c r="G26" s="93">
        <f t="shared" si="0"/>
        <v>336</v>
      </c>
    </row>
    <row r="27" spans="1:7" ht="12.75">
      <c r="A27" s="1" t="s">
        <v>18</v>
      </c>
      <c r="B27" s="93">
        <v>59</v>
      </c>
      <c r="C27" s="285">
        <v>22</v>
      </c>
      <c r="D27" s="158">
        <v>21</v>
      </c>
      <c r="E27" s="158">
        <v>26</v>
      </c>
      <c r="F27" s="158">
        <v>29</v>
      </c>
      <c r="G27" s="93">
        <f t="shared" si="0"/>
        <v>25.333333333333332</v>
      </c>
    </row>
    <row r="28" spans="1:7" ht="12.75">
      <c r="A28" s="1" t="s">
        <v>17</v>
      </c>
      <c r="B28" s="93">
        <v>548</v>
      </c>
      <c r="C28" s="285">
        <v>586</v>
      </c>
      <c r="D28" s="158">
        <v>319</v>
      </c>
      <c r="E28" s="158">
        <v>348</v>
      </c>
      <c r="F28" s="158">
        <v>704</v>
      </c>
      <c r="G28" s="93">
        <f t="shared" si="0"/>
        <v>457</v>
      </c>
    </row>
    <row r="29" spans="1:7" ht="12.75">
      <c r="A29" s="1" t="s">
        <v>16</v>
      </c>
      <c r="B29" s="93">
        <v>1573</v>
      </c>
      <c r="C29" s="285">
        <v>1575</v>
      </c>
      <c r="D29" s="158">
        <v>1477</v>
      </c>
      <c r="E29" s="158">
        <v>1528</v>
      </c>
      <c r="F29" s="158">
        <v>1824</v>
      </c>
      <c r="G29" s="93">
        <f t="shared" si="0"/>
        <v>1609.6666666666667</v>
      </c>
    </row>
    <row r="30" ht="12.75">
      <c r="G30" s="80">
        <f>SUM(G3:G29)</f>
        <v>14437.666666666668</v>
      </c>
    </row>
    <row r="31" spans="1:8" ht="12.75">
      <c r="A31" s="23" t="s">
        <v>111</v>
      </c>
      <c r="B31" s="16"/>
      <c r="C31" s="16"/>
      <c r="D31" s="16"/>
      <c r="E31" s="16"/>
      <c r="F31" s="16"/>
      <c r="G31" s="16"/>
      <c r="H31" s="14"/>
    </row>
    <row r="32" spans="1:8" ht="12.75">
      <c r="A32" s="21"/>
      <c r="H32" s="14"/>
    </row>
    <row r="33" ht="12.75">
      <c r="A33" s="2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4" sqref="K24"/>
    </sheetView>
  </sheetViews>
  <sheetFormatPr defaultColWidth="5.25390625" defaultRowHeight="12.75"/>
  <cols>
    <col min="1" max="1" width="7.75390625" style="13" customWidth="1"/>
    <col min="2" max="2" width="6.75390625" style="163" customWidth="1"/>
    <col min="3" max="3" width="9.125" style="163" customWidth="1"/>
    <col min="4" max="4" width="9.875" style="163" customWidth="1"/>
    <col min="5" max="5" width="9.25390625" style="163" customWidth="1"/>
    <col min="6" max="8" width="5.625" style="163" bestFit="1" customWidth="1"/>
    <col min="9" max="11" width="5.625" style="14" bestFit="1" customWidth="1"/>
    <col min="12" max="13" width="5.25390625" style="163" customWidth="1"/>
    <col min="14" max="14" width="5.625" style="163" bestFit="1" customWidth="1"/>
    <col min="15" max="15" width="9.625" style="163" customWidth="1"/>
    <col min="16" max="16" width="10.125" style="163" customWidth="1"/>
    <col min="17" max="17" width="14.875" style="14" customWidth="1"/>
    <col min="18" max="18" width="5.25390625" style="14" customWidth="1"/>
    <col min="19" max="19" width="9.125" style="14" bestFit="1" customWidth="1"/>
    <col min="20" max="20" width="5.25390625" style="14" customWidth="1"/>
    <col min="21" max="21" width="9.00390625" style="14" customWidth="1"/>
    <col min="22" max="16384" width="5.25390625" style="14" customWidth="1"/>
  </cols>
  <sheetData>
    <row r="1" spans="1:17" s="13" customFormat="1" ht="13.5" thickBot="1">
      <c r="A1" s="12"/>
      <c r="B1" s="292" t="s">
        <v>34</v>
      </c>
      <c r="C1" s="297"/>
      <c r="D1" s="297"/>
      <c r="E1" s="298"/>
      <c r="F1" s="299" t="s">
        <v>35</v>
      </c>
      <c r="G1" s="299"/>
      <c r="H1" s="300"/>
      <c r="I1" s="301" t="s">
        <v>36</v>
      </c>
      <c r="J1" s="302"/>
      <c r="K1" s="303"/>
      <c r="L1" s="292" t="s">
        <v>37</v>
      </c>
      <c r="M1" s="293"/>
      <c r="N1" s="294"/>
      <c r="O1" s="277" t="s">
        <v>28</v>
      </c>
      <c r="P1" s="159" t="s">
        <v>30</v>
      </c>
      <c r="Q1" s="45" t="s">
        <v>38</v>
      </c>
    </row>
    <row r="2" spans="1:17" s="13" customFormat="1" ht="13.5" thickBot="1">
      <c r="A2" s="12"/>
      <c r="B2" s="265">
        <v>2011</v>
      </c>
      <c r="C2" s="266" t="s">
        <v>101</v>
      </c>
      <c r="D2" s="266" t="s">
        <v>102</v>
      </c>
      <c r="E2" s="272">
        <v>2013</v>
      </c>
      <c r="F2" s="267">
        <v>2008</v>
      </c>
      <c r="G2" s="273">
        <v>2009</v>
      </c>
      <c r="H2" s="273">
        <v>2010</v>
      </c>
      <c r="I2" s="268">
        <v>2011</v>
      </c>
      <c r="J2" s="274">
        <v>2012</v>
      </c>
      <c r="K2" s="274">
        <v>2013</v>
      </c>
      <c r="L2" s="269">
        <v>2011</v>
      </c>
      <c r="M2" s="276">
        <v>2012</v>
      </c>
      <c r="N2" s="276">
        <v>2013</v>
      </c>
      <c r="O2" s="275" t="s">
        <v>108</v>
      </c>
      <c r="P2" s="270" t="s">
        <v>108</v>
      </c>
      <c r="Q2" s="271"/>
    </row>
    <row r="3" spans="1:23" ht="12.75">
      <c r="A3" s="24" t="s">
        <v>0</v>
      </c>
      <c r="B3" s="257">
        <v>353</v>
      </c>
      <c r="C3" s="257">
        <v>348</v>
      </c>
      <c r="D3" s="257">
        <v>0</v>
      </c>
      <c r="E3" s="257">
        <v>335</v>
      </c>
      <c r="F3" s="258">
        <v>96</v>
      </c>
      <c r="G3" s="253">
        <v>134</v>
      </c>
      <c r="H3" s="253">
        <v>150</v>
      </c>
      <c r="I3" s="259">
        <v>68</v>
      </c>
      <c r="J3" s="260">
        <v>70</v>
      </c>
      <c r="K3" s="260">
        <v>94</v>
      </c>
      <c r="L3" s="261">
        <v>7</v>
      </c>
      <c r="M3" s="278">
        <v>1</v>
      </c>
      <c r="N3" s="278">
        <v>7</v>
      </c>
      <c r="O3" s="262">
        <f>SUM(B3:E3)/3</f>
        <v>345.3333333333333</v>
      </c>
      <c r="P3" s="263">
        <f>SUM(I3:K3)/3</f>
        <v>77.33333333333333</v>
      </c>
      <c r="Q3" s="264">
        <f aca="true" t="shared" si="0" ref="Q3:Q8">(SUM(I3:K3)-SUM(L3:N3))/SUM(F3:H3)</f>
        <v>0.5710526315789474</v>
      </c>
      <c r="S3" s="19"/>
      <c r="U3" s="13"/>
      <c r="W3" s="13"/>
    </row>
    <row r="4" spans="1:23" ht="12.75">
      <c r="A4" s="25" t="s">
        <v>1</v>
      </c>
      <c r="B4" s="165">
        <v>515</v>
      </c>
      <c r="C4" s="165">
        <v>494</v>
      </c>
      <c r="D4" s="165">
        <v>39</v>
      </c>
      <c r="E4" s="165">
        <v>529</v>
      </c>
      <c r="F4" s="166">
        <v>213</v>
      </c>
      <c r="G4" s="254">
        <v>196</v>
      </c>
      <c r="H4" s="254">
        <v>219</v>
      </c>
      <c r="I4" s="255">
        <v>113</v>
      </c>
      <c r="J4" s="68">
        <v>105</v>
      </c>
      <c r="K4" s="68">
        <v>110</v>
      </c>
      <c r="L4" s="171">
        <v>13</v>
      </c>
      <c r="M4" s="279">
        <v>13</v>
      </c>
      <c r="N4" s="279">
        <v>6</v>
      </c>
      <c r="O4" s="160">
        <f aca="true" t="shared" si="1" ref="O4:O29">SUM(B4:E4)/3</f>
        <v>525.6666666666666</v>
      </c>
      <c r="P4" s="161">
        <f aca="true" t="shared" si="2" ref="P4:P29">SUM(I4:K4)/3</f>
        <v>109.33333333333333</v>
      </c>
      <c r="Q4" s="44">
        <f t="shared" si="0"/>
        <v>0.4713375796178344</v>
      </c>
      <c r="S4" s="19"/>
      <c r="U4" s="13"/>
      <c r="W4" s="13"/>
    </row>
    <row r="5" spans="1:23" ht="12.75">
      <c r="A5" s="24" t="s">
        <v>107</v>
      </c>
      <c r="B5" s="165">
        <v>30</v>
      </c>
      <c r="C5" s="165">
        <v>40</v>
      </c>
      <c r="D5" s="165">
        <v>0</v>
      </c>
      <c r="E5" s="165">
        <v>42</v>
      </c>
      <c r="F5" s="166">
        <v>7</v>
      </c>
      <c r="G5" s="254">
        <v>5</v>
      </c>
      <c r="H5" s="254">
        <v>14</v>
      </c>
      <c r="I5" s="255">
        <v>2</v>
      </c>
      <c r="J5" s="68">
        <v>3</v>
      </c>
      <c r="K5" s="68">
        <v>3</v>
      </c>
      <c r="L5" s="171">
        <v>1</v>
      </c>
      <c r="M5" s="279">
        <v>0</v>
      </c>
      <c r="N5" s="279">
        <v>0</v>
      </c>
      <c r="O5" s="160">
        <f t="shared" si="1"/>
        <v>37.333333333333336</v>
      </c>
      <c r="P5" s="161">
        <f t="shared" si="2"/>
        <v>2.6666666666666665</v>
      </c>
      <c r="Q5" s="44">
        <f t="shared" si="0"/>
        <v>0.2692307692307692</v>
      </c>
      <c r="S5" s="20"/>
      <c r="U5" s="13"/>
      <c r="W5" s="13"/>
    </row>
    <row r="6" spans="1:23" ht="12.75">
      <c r="A6" s="25" t="s">
        <v>2</v>
      </c>
      <c r="B6" s="165">
        <v>887</v>
      </c>
      <c r="C6" s="165">
        <v>527</v>
      </c>
      <c r="D6" s="165">
        <v>390</v>
      </c>
      <c r="E6" s="165">
        <v>931</v>
      </c>
      <c r="F6" s="166">
        <v>303</v>
      </c>
      <c r="G6" s="254">
        <v>323</v>
      </c>
      <c r="H6" s="254">
        <v>325</v>
      </c>
      <c r="I6" s="255">
        <v>170</v>
      </c>
      <c r="J6" s="68">
        <v>141</v>
      </c>
      <c r="K6" s="68">
        <v>150</v>
      </c>
      <c r="L6" s="171">
        <v>12</v>
      </c>
      <c r="M6" s="279">
        <v>6</v>
      </c>
      <c r="N6" s="279">
        <v>12</v>
      </c>
      <c r="O6" s="160">
        <f t="shared" si="1"/>
        <v>911.6666666666666</v>
      </c>
      <c r="P6" s="161">
        <f t="shared" si="2"/>
        <v>153.66666666666666</v>
      </c>
      <c r="Q6" s="44">
        <f t="shared" si="0"/>
        <v>0.45320715036803366</v>
      </c>
      <c r="S6" s="19"/>
      <c r="U6" s="13"/>
      <c r="W6" s="13"/>
    </row>
    <row r="7" spans="1:23" ht="12.75">
      <c r="A7" s="25" t="s">
        <v>3</v>
      </c>
      <c r="B7" s="165">
        <v>34</v>
      </c>
      <c r="C7" s="165">
        <v>10</v>
      </c>
      <c r="D7" s="165">
        <v>25</v>
      </c>
      <c r="E7" s="165">
        <v>30</v>
      </c>
      <c r="F7" s="166">
        <v>7</v>
      </c>
      <c r="G7" s="254">
        <v>13</v>
      </c>
      <c r="H7" s="254">
        <v>9</v>
      </c>
      <c r="I7" s="255">
        <v>1</v>
      </c>
      <c r="J7" s="68">
        <v>2</v>
      </c>
      <c r="K7" s="68">
        <v>3</v>
      </c>
      <c r="L7" s="171">
        <v>0</v>
      </c>
      <c r="M7" s="279">
        <v>0</v>
      </c>
      <c r="N7" s="279">
        <v>1</v>
      </c>
      <c r="O7" s="160">
        <f t="shared" si="1"/>
        <v>33</v>
      </c>
      <c r="P7" s="161">
        <f t="shared" si="2"/>
        <v>2</v>
      </c>
      <c r="Q7" s="44">
        <f t="shared" si="0"/>
        <v>0.1724137931034483</v>
      </c>
      <c r="S7" s="19"/>
      <c r="U7" s="13"/>
      <c r="W7" s="13"/>
    </row>
    <row r="8" spans="1:23" ht="12.75">
      <c r="A8" s="25" t="s">
        <v>5</v>
      </c>
      <c r="B8" s="165">
        <v>10</v>
      </c>
      <c r="C8" s="165">
        <v>8</v>
      </c>
      <c r="D8" s="165">
        <v>0</v>
      </c>
      <c r="E8" s="165">
        <v>10</v>
      </c>
      <c r="F8" s="166">
        <v>3</v>
      </c>
      <c r="G8" s="254">
        <v>4</v>
      </c>
      <c r="H8" s="254">
        <v>2</v>
      </c>
      <c r="I8" s="255">
        <v>2</v>
      </c>
      <c r="J8" s="68">
        <v>1</v>
      </c>
      <c r="K8" s="68">
        <v>1</v>
      </c>
      <c r="L8" s="171">
        <v>0</v>
      </c>
      <c r="M8" s="279">
        <v>0</v>
      </c>
      <c r="N8" s="279">
        <v>0</v>
      </c>
      <c r="O8" s="160">
        <f t="shared" si="1"/>
        <v>9.333333333333334</v>
      </c>
      <c r="P8" s="161">
        <f t="shared" si="2"/>
        <v>1.3333333333333333</v>
      </c>
      <c r="Q8" s="44">
        <f t="shared" si="0"/>
        <v>0.4444444444444444</v>
      </c>
      <c r="S8" s="20"/>
      <c r="U8" s="13"/>
      <c r="W8" s="13"/>
    </row>
    <row r="9" spans="1:23" ht="12.75">
      <c r="A9" s="24" t="s">
        <v>85</v>
      </c>
      <c r="B9" s="165">
        <v>18</v>
      </c>
      <c r="C9" s="165">
        <v>18</v>
      </c>
      <c r="D9" s="165">
        <v>40</v>
      </c>
      <c r="E9" s="165">
        <v>86</v>
      </c>
      <c r="F9" s="166">
        <v>0</v>
      </c>
      <c r="G9" s="254">
        <v>0</v>
      </c>
      <c r="H9" s="254">
        <v>2</v>
      </c>
      <c r="I9" s="255">
        <v>0</v>
      </c>
      <c r="J9" s="68">
        <v>2</v>
      </c>
      <c r="K9" s="68">
        <v>0</v>
      </c>
      <c r="L9" s="171">
        <v>0</v>
      </c>
      <c r="M9" s="279">
        <v>2</v>
      </c>
      <c r="N9" s="279">
        <v>0</v>
      </c>
      <c r="O9" s="160">
        <f t="shared" si="1"/>
        <v>54</v>
      </c>
      <c r="P9" s="161">
        <f t="shared" si="2"/>
        <v>0.6666666666666666</v>
      </c>
      <c r="Q9" s="116">
        <f>Q32</f>
        <v>0.4499633878447645</v>
      </c>
      <c r="S9" s="20"/>
      <c r="U9" s="13"/>
      <c r="W9" s="13"/>
    </row>
    <row r="10" spans="1:23" ht="12.75">
      <c r="A10" s="25" t="s">
        <v>4</v>
      </c>
      <c r="B10" s="165">
        <v>1531</v>
      </c>
      <c r="C10" s="165">
        <v>1449</v>
      </c>
      <c r="D10" s="165">
        <v>115</v>
      </c>
      <c r="E10" s="165">
        <v>1504</v>
      </c>
      <c r="F10" s="166">
        <v>522</v>
      </c>
      <c r="G10" s="254">
        <v>575</v>
      </c>
      <c r="H10" s="254">
        <v>655</v>
      </c>
      <c r="I10" s="255">
        <v>287</v>
      </c>
      <c r="J10" s="68">
        <v>295</v>
      </c>
      <c r="K10" s="68">
        <v>279</v>
      </c>
      <c r="L10" s="171">
        <v>5</v>
      </c>
      <c r="M10" s="279">
        <v>4</v>
      </c>
      <c r="N10" s="279">
        <v>2</v>
      </c>
      <c r="O10" s="160">
        <f t="shared" si="1"/>
        <v>1533</v>
      </c>
      <c r="P10" s="161">
        <f t="shared" si="2"/>
        <v>287</v>
      </c>
      <c r="Q10" s="44">
        <f aca="true" t="shared" si="3" ref="Q10:Q19">(SUM(I10:K10)-SUM(L10:N10))/SUM(F10:H10)</f>
        <v>0.4851598173515982</v>
      </c>
      <c r="S10" s="19"/>
      <c r="U10" s="13"/>
      <c r="W10" s="13"/>
    </row>
    <row r="11" spans="1:23" ht="12.75">
      <c r="A11" s="24" t="s">
        <v>6</v>
      </c>
      <c r="B11" s="165">
        <v>47</v>
      </c>
      <c r="C11" s="165">
        <v>35</v>
      </c>
      <c r="D11" s="165">
        <v>22</v>
      </c>
      <c r="E11" s="165">
        <v>58</v>
      </c>
      <c r="F11" s="166">
        <v>25</v>
      </c>
      <c r="G11" s="254">
        <v>16</v>
      </c>
      <c r="H11" s="254">
        <v>19</v>
      </c>
      <c r="I11" s="255">
        <v>17</v>
      </c>
      <c r="J11" s="68">
        <v>8</v>
      </c>
      <c r="K11" s="68">
        <v>7</v>
      </c>
      <c r="L11" s="171">
        <v>0</v>
      </c>
      <c r="M11" s="279">
        <v>1</v>
      </c>
      <c r="N11" s="279">
        <v>1</v>
      </c>
      <c r="O11" s="160">
        <f t="shared" si="1"/>
        <v>54</v>
      </c>
      <c r="P11" s="161">
        <f t="shared" si="2"/>
        <v>10.666666666666666</v>
      </c>
      <c r="Q11" s="44">
        <f t="shared" si="3"/>
        <v>0.5</v>
      </c>
      <c r="S11" s="20"/>
      <c r="U11" s="13"/>
      <c r="W11" s="13"/>
    </row>
    <row r="12" spans="1:23" ht="12.75">
      <c r="A12" s="24" t="s">
        <v>23</v>
      </c>
      <c r="B12" s="165">
        <v>63</v>
      </c>
      <c r="C12" s="165">
        <v>62</v>
      </c>
      <c r="D12" s="165">
        <v>0</v>
      </c>
      <c r="E12" s="165">
        <v>59</v>
      </c>
      <c r="F12" s="166">
        <v>20</v>
      </c>
      <c r="G12" s="254">
        <v>21</v>
      </c>
      <c r="H12" s="254">
        <v>25</v>
      </c>
      <c r="I12" s="255">
        <v>6</v>
      </c>
      <c r="J12" s="68">
        <v>8</v>
      </c>
      <c r="K12" s="68">
        <v>5</v>
      </c>
      <c r="L12" s="171">
        <v>0</v>
      </c>
      <c r="M12" s="279">
        <v>0</v>
      </c>
      <c r="N12" s="279">
        <v>0</v>
      </c>
      <c r="O12" s="160">
        <f t="shared" si="1"/>
        <v>61.333333333333336</v>
      </c>
      <c r="P12" s="161">
        <f t="shared" si="2"/>
        <v>6.333333333333333</v>
      </c>
      <c r="Q12" s="44">
        <f t="shared" si="3"/>
        <v>0.2878787878787879</v>
      </c>
      <c r="S12" s="20"/>
      <c r="U12" s="13"/>
      <c r="W12" s="13"/>
    </row>
    <row r="13" spans="1:23" ht="12.75">
      <c r="A13" s="25" t="s">
        <v>24</v>
      </c>
      <c r="B13" s="165">
        <v>28</v>
      </c>
      <c r="C13" s="165">
        <v>23</v>
      </c>
      <c r="D13" s="165">
        <v>11</v>
      </c>
      <c r="E13" s="165">
        <v>33</v>
      </c>
      <c r="F13" s="166">
        <v>29</v>
      </c>
      <c r="G13" s="254">
        <v>48</v>
      </c>
      <c r="H13" s="254">
        <v>10</v>
      </c>
      <c r="I13" s="256">
        <v>2</v>
      </c>
      <c r="J13" s="68">
        <v>3</v>
      </c>
      <c r="K13" s="68">
        <v>0</v>
      </c>
      <c r="L13" s="171">
        <v>0</v>
      </c>
      <c r="M13" s="279">
        <v>1</v>
      </c>
      <c r="N13" s="279">
        <v>0</v>
      </c>
      <c r="O13" s="160">
        <f t="shared" si="1"/>
        <v>31.666666666666668</v>
      </c>
      <c r="P13" s="161">
        <f t="shared" si="2"/>
        <v>1.6666666666666667</v>
      </c>
      <c r="Q13" s="44">
        <f t="shared" si="3"/>
        <v>0.04597701149425287</v>
      </c>
      <c r="S13" s="20"/>
      <c r="U13" s="13"/>
      <c r="W13" s="13"/>
    </row>
    <row r="14" spans="1:23" ht="12.75">
      <c r="A14" s="24" t="s">
        <v>7</v>
      </c>
      <c r="B14" s="165">
        <v>42</v>
      </c>
      <c r="C14" s="165">
        <v>42</v>
      </c>
      <c r="D14" s="165">
        <v>0</v>
      </c>
      <c r="E14" s="165">
        <v>44</v>
      </c>
      <c r="F14" s="166">
        <v>13</v>
      </c>
      <c r="G14" s="254">
        <v>13</v>
      </c>
      <c r="H14" s="254">
        <v>13</v>
      </c>
      <c r="I14" s="255">
        <v>27</v>
      </c>
      <c r="J14" s="68">
        <v>22</v>
      </c>
      <c r="K14" s="68">
        <v>20</v>
      </c>
      <c r="L14" s="171">
        <v>14</v>
      </c>
      <c r="M14" s="279">
        <v>5</v>
      </c>
      <c r="N14" s="279">
        <v>11</v>
      </c>
      <c r="O14" s="160">
        <f t="shared" si="1"/>
        <v>42.666666666666664</v>
      </c>
      <c r="P14" s="161">
        <f t="shared" si="2"/>
        <v>23</v>
      </c>
      <c r="Q14" s="44">
        <f t="shared" si="3"/>
        <v>1</v>
      </c>
      <c r="S14" s="19"/>
      <c r="U14" s="13"/>
      <c r="W14" s="13"/>
    </row>
    <row r="15" spans="1:23" ht="12.75">
      <c r="A15" s="24" t="s">
        <v>9</v>
      </c>
      <c r="B15" s="165">
        <v>183</v>
      </c>
      <c r="C15" s="165">
        <v>110</v>
      </c>
      <c r="D15" s="165">
        <v>80</v>
      </c>
      <c r="E15" s="165">
        <v>175</v>
      </c>
      <c r="F15" s="166">
        <v>64</v>
      </c>
      <c r="G15" s="254">
        <v>72</v>
      </c>
      <c r="H15" s="254">
        <v>73</v>
      </c>
      <c r="I15" s="255">
        <v>34</v>
      </c>
      <c r="J15" s="68">
        <v>27</v>
      </c>
      <c r="K15" s="68">
        <v>49</v>
      </c>
      <c r="L15" s="171">
        <v>11</v>
      </c>
      <c r="M15" s="279">
        <v>2</v>
      </c>
      <c r="N15" s="279">
        <v>6</v>
      </c>
      <c r="O15" s="160">
        <f t="shared" si="1"/>
        <v>182.66666666666666</v>
      </c>
      <c r="P15" s="161">
        <f t="shared" si="2"/>
        <v>36.666666666666664</v>
      </c>
      <c r="Q15" s="44">
        <f t="shared" si="3"/>
        <v>0.4354066985645933</v>
      </c>
      <c r="S15" s="19"/>
      <c r="U15" s="13"/>
      <c r="W15" s="13"/>
    </row>
    <row r="16" spans="1:23" ht="12.75">
      <c r="A16" s="24" t="s">
        <v>8</v>
      </c>
      <c r="B16" s="165">
        <v>32</v>
      </c>
      <c r="C16" s="165">
        <v>18</v>
      </c>
      <c r="D16" s="165">
        <v>20</v>
      </c>
      <c r="E16" s="165">
        <v>32</v>
      </c>
      <c r="F16" s="166">
        <v>7</v>
      </c>
      <c r="G16" s="254">
        <v>8</v>
      </c>
      <c r="H16" s="254">
        <v>15</v>
      </c>
      <c r="I16" s="255">
        <v>10</v>
      </c>
      <c r="J16" s="68">
        <v>11</v>
      </c>
      <c r="K16" s="68">
        <v>4</v>
      </c>
      <c r="L16" s="171">
        <v>2</v>
      </c>
      <c r="M16" s="279">
        <v>3</v>
      </c>
      <c r="N16" s="279">
        <v>0</v>
      </c>
      <c r="O16" s="160">
        <f t="shared" si="1"/>
        <v>34</v>
      </c>
      <c r="P16" s="161">
        <f t="shared" si="2"/>
        <v>8.333333333333334</v>
      </c>
      <c r="Q16" s="44">
        <f t="shared" si="3"/>
        <v>0.6666666666666666</v>
      </c>
      <c r="S16" s="19"/>
      <c r="U16" s="13"/>
      <c r="W16" s="13"/>
    </row>
    <row r="17" spans="1:23" ht="12.75">
      <c r="A17" s="24" t="s">
        <v>22</v>
      </c>
      <c r="B17" s="165">
        <v>55</v>
      </c>
      <c r="C17" s="165">
        <v>60</v>
      </c>
      <c r="D17" s="165">
        <v>0</v>
      </c>
      <c r="E17" s="165">
        <v>66</v>
      </c>
      <c r="F17" s="166">
        <v>22</v>
      </c>
      <c r="G17" s="254">
        <v>25</v>
      </c>
      <c r="H17" s="254">
        <v>24</v>
      </c>
      <c r="I17" s="255">
        <v>11</v>
      </c>
      <c r="J17" s="68">
        <v>8</v>
      </c>
      <c r="K17" s="68">
        <v>6</v>
      </c>
      <c r="L17" s="171">
        <v>3</v>
      </c>
      <c r="M17" s="279">
        <v>0</v>
      </c>
      <c r="N17" s="279">
        <v>0</v>
      </c>
      <c r="O17" s="160">
        <f t="shared" si="1"/>
        <v>60.333333333333336</v>
      </c>
      <c r="P17" s="161">
        <f t="shared" si="2"/>
        <v>8.333333333333334</v>
      </c>
      <c r="Q17" s="44">
        <f t="shared" si="3"/>
        <v>0.30985915492957744</v>
      </c>
      <c r="S17" s="19"/>
      <c r="U17" s="13"/>
      <c r="W17" s="13"/>
    </row>
    <row r="18" spans="1:23" ht="12.75">
      <c r="A18" s="24" t="s">
        <v>97</v>
      </c>
      <c r="B18" s="165">
        <v>226</v>
      </c>
      <c r="C18" s="165">
        <v>11</v>
      </c>
      <c r="D18" s="165">
        <v>141</v>
      </c>
      <c r="E18" s="165">
        <v>178</v>
      </c>
      <c r="F18" s="166">
        <v>67</v>
      </c>
      <c r="G18" s="254">
        <v>87</v>
      </c>
      <c r="H18" s="254">
        <v>59</v>
      </c>
      <c r="I18" s="255">
        <v>38</v>
      </c>
      <c r="J18" s="68">
        <v>27</v>
      </c>
      <c r="K18" s="68">
        <v>29</v>
      </c>
      <c r="L18" s="171">
        <v>3</v>
      </c>
      <c r="M18" s="279">
        <v>4</v>
      </c>
      <c r="N18" s="279">
        <v>4</v>
      </c>
      <c r="O18" s="160">
        <f t="shared" si="1"/>
        <v>185.33333333333334</v>
      </c>
      <c r="P18" s="161">
        <f t="shared" si="2"/>
        <v>31.333333333333332</v>
      </c>
      <c r="Q18" s="44">
        <f t="shared" si="3"/>
        <v>0.38967136150234744</v>
      </c>
      <c r="S18" s="20"/>
      <c r="U18" s="13"/>
      <c r="W18" s="13"/>
    </row>
    <row r="19" spans="1:23" ht="12.75">
      <c r="A19" s="25" t="s">
        <v>10</v>
      </c>
      <c r="B19" s="165">
        <v>125</v>
      </c>
      <c r="C19" s="165">
        <v>88</v>
      </c>
      <c r="D19" s="165">
        <v>33</v>
      </c>
      <c r="E19" s="165">
        <v>172</v>
      </c>
      <c r="F19" s="166">
        <v>83</v>
      </c>
      <c r="G19" s="254">
        <v>74</v>
      </c>
      <c r="H19" s="254">
        <v>89</v>
      </c>
      <c r="I19" s="255">
        <v>31</v>
      </c>
      <c r="J19" s="68">
        <v>33</v>
      </c>
      <c r="K19" s="68">
        <v>42</v>
      </c>
      <c r="L19" s="171">
        <v>2</v>
      </c>
      <c r="M19" s="279">
        <v>6</v>
      </c>
      <c r="N19" s="279">
        <v>3</v>
      </c>
      <c r="O19" s="160">
        <f t="shared" si="1"/>
        <v>139.33333333333334</v>
      </c>
      <c r="P19" s="161">
        <f t="shared" si="2"/>
        <v>35.333333333333336</v>
      </c>
      <c r="Q19" s="44">
        <f t="shared" si="3"/>
        <v>0.3861788617886179</v>
      </c>
      <c r="S19" s="19"/>
      <c r="U19" s="13"/>
      <c r="W19" s="13"/>
    </row>
    <row r="20" spans="1:23" ht="12.75">
      <c r="A20" s="13" t="s">
        <v>84</v>
      </c>
      <c r="B20" s="165">
        <v>24</v>
      </c>
      <c r="C20" s="165">
        <v>10</v>
      </c>
      <c r="D20" s="165">
        <v>29</v>
      </c>
      <c r="E20" s="165">
        <v>58</v>
      </c>
      <c r="F20" s="167">
        <v>0</v>
      </c>
      <c r="G20" s="254">
        <v>0</v>
      </c>
      <c r="H20" s="254">
        <v>10</v>
      </c>
      <c r="I20" s="255">
        <v>2</v>
      </c>
      <c r="J20" s="68">
        <v>3</v>
      </c>
      <c r="K20" s="68">
        <v>4</v>
      </c>
      <c r="L20" s="171">
        <v>0</v>
      </c>
      <c r="M20" s="279">
        <v>2</v>
      </c>
      <c r="N20" s="279">
        <v>0</v>
      </c>
      <c r="O20" s="160">
        <f t="shared" si="1"/>
        <v>40.333333333333336</v>
      </c>
      <c r="P20" s="161">
        <f t="shared" si="2"/>
        <v>3</v>
      </c>
      <c r="Q20" s="116">
        <f>Q32</f>
        <v>0.4499633878447645</v>
      </c>
      <c r="S20" s="20"/>
      <c r="U20" s="13"/>
      <c r="W20" s="13"/>
    </row>
    <row r="21" spans="1:23" ht="12.75">
      <c r="A21" s="25" t="s">
        <v>11</v>
      </c>
      <c r="B21" s="165">
        <v>14</v>
      </c>
      <c r="C21" s="165">
        <v>12</v>
      </c>
      <c r="D21" s="165">
        <v>0</v>
      </c>
      <c r="E21" s="165">
        <v>12</v>
      </c>
      <c r="F21" s="168">
        <v>7</v>
      </c>
      <c r="G21" s="254">
        <v>6</v>
      </c>
      <c r="H21" s="254">
        <v>5</v>
      </c>
      <c r="I21" s="255">
        <v>3</v>
      </c>
      <c r="J21" s="68">
        <v>3</v>
      </c>
      <c r="K21" s="68">
        <v>3</v>
      </c>
      <c r="L21" s="171">
        <v>1</v>
      </c>
      <c r="M21" s="279">
        <v>1</v>
      </c>
      <c r="N21" s="279">
        <v>0</v>
      </c>
      <c r="O21" s="160">
        <f t="shared" si="1"/>
        <v>12.666666666666666</v>
      </c>
      <c r="P21" s="161">
        <f t="shared" si="2"/>
        <v>3</v>
      </c>
      <c r="Q21" s="44">
        <f aca="true" t="shared" si="4" ref="Q21:Q29">(SUM(I21:K21)-SUM(L21:N21))/SUM(F21:H21)</f>
        <v>0.3888888888888889</v>
      </c>
      <c r="S21" s="20"/>
      <c r="U21" s="13"/>
      <c r="W21" s="13"/>
    </row>
    <row r="22" spans="1:23" ht="12.75">
      <c r="A22" s="25" t="s">
        <v>19</v>
      </c>
      <c r="B22" s="165">
        <v>173</v>
      </c>
      <c r="C22" s="165">
        <v>137</v>
      </c>
      <c r="D22" s="165">
        <v>30</v>
      </c>
      <c r="E22" s="165">
        <v>142</v>
      </c>
      <c r="F22" s="166">
        <v>53</v>
      </c>
      <c r="G22" s="254">
        <v>71</v>
      </c>
      <c r="H22" s="254">
        <v>69</v>
      </c>
      <c r="I22" s="255">
        <v>34</v>
      </c>
      <c r="J22" s="68">
        <v>30</v>
      </c>
      <c r="K22" s="68">
        <v>28</v>
      </c>
      <c r="L22" s="171">
        <v>7</v>
      </c>
      <c r="M22" s="279">
        <v>2</v>
      </c>
      <c r="N22" s="279">
        <v>3</v>
      </c>
      <c r="O22" s="160">
        <f t="shared" si="1"/>
        <v>160.66666666666666</v>
      </c>
      <c r="P22" s="161">
        <f t="shared" si="2"/>
        <v>30.666666666666668</v>
      </c>
      <c r="Q22" s="44">
        <f t="shared" si="4"/>
        <v>0.41450777202072536</v>
      </c>
      <c r="S22" s="19"/>
      <c r="U22" s="13"/>
      <c r="W22" s="13"/>
    </row>
    <row r="23" spans="1:23" ht="12.75">
      <c r="A23" s="25" t="s">
        <v>12</v>
      </c>
      <c r="B23" s="165">
        <v>258</v>
      </c>
      <c r="C23" s="165">
        <v>161</v>
      </c>
      <c r="D23" s="165">
        <v>52</v>
      </c>
      <c r="E23" s="165">
        <v>267</v>
      </c>
      <c r="F23" s="164">
        <v>120</v>
      </c>
      <c r="G23" s="254">
        <v>109</v>
      </c>
      <c r="H23" s="254">
        <v>108</v>
      </c>
      <c r="I23" s="256">
        <v>24</v>
      </c>
      <c r="J23" s="68">
        <v>25</v>
      </c>
      <c r="K23" s="68">
        <v>37</v>
      </c>
      <c r="L23" s="171">
        <v>1</v>
      </c>
      <c r="M23" s="279">
        <v>1</v>
      </c>
      <c r="N23" s="279">
        <v>4</v>
      </c>
      <c r="O23" s="160">
        <f t="shared" si="1"/>
        <v>246</v>
      </c>
      <c r="P23" s="161">
        <f t="shared" si="2"/>
        <v>28.666666666666668</v>
      </c>
      <c r="Q23" s="44">
        <f t="shared" si="4"/>
        <v>0.23738872403560832</v>
      </c>
      <c r="S23" s="19"/>
      <c r="U23" s="13"/>
      <c r="W23" s="13"/>
    </row>
    <row r="24" spans="1:23" ht="12.75">
      <c r="A24" s="25" t="s">
        <v>13</v>
      </c>
      <c r="B24" s="165">
        <v>880</v>
      </c>
      <c r="C24" s="165">
        <v>366</v>
      </c>
      <c r="D24" s="165">
        <v>558</v>
      </c>
      <c r="E24" s="165">
        <v>939</v>
      </c>
      <c r="F24" s="169">
        <v>333</v>
      </c>
      <c r="G24" s="254">
        <v>363</v>
      </c>
      <c r="H24" s="254">
        <v>390</v>
      </c>
      <c r="I24" s="255">
        <v>160</v>
      </c>
      <c r="J24" s="68">
        <v>163</v>
      </c>
      <c r="K24" s="68">
        <v>138</v>
      </c>
      <c r="L24" s="171">
        <v>15</v>
      </c>
      <c r="M24" s="279">
        <v>13</v>
      </c>
      <c r="N24" s="279">
        <v>12</v>
      </c>
      <c r="O24" s="160">
        <f t="shared" si="1"/>
        <v>914.3333333333334</v>
      </c>
      <c r="P24" s="161">
        <f t="shared" si="2"/>
        <v>153.66666666666666</v>
      </c>
      <c r="Q24" s="44">
        <f t="shared" si="4"/>
        <v>0.3876611418047882</v>
      </c>
      <c r="S24" s="19"/>
      <c r="U24" s="13"/>
      <c r="W24" s="13"/>
    </row>
    <row r="25" spans="1:23" ht="12.75">
      <c r="A25" s="24" t="s">
        <v>14</v>
      </c>
      <c r="B25" s="165">
        <v>412</v>
      </c>
      <c r="C25" s="165">
        <v>309</v>
      </c>
      <c r="D25" s="165">
        <v>130</v>
      </c>
      <c r="E25" s="165">
        <v>437</v>
      </c>
      <c r="F25" s="166">
        <v>138</v>
      </c>
      <c r="G25" s="254">
        <v>160</v>
      </c>
      <c r="H25" s="254">
        <v>174</v>
      </c>
      <c r="I25" s="255">
        <v>107</v>
      </c>
      <c r="J25" s="68">
        <v>103</v>
      </c>
      <c r="K25" s="68">
        <v>93</v>
      </c>
      <c r="L25" s="171">
        <v>28</v>
      </c>
      <c r="M25" s="279">
        <v>33</v>
      </c>
      <c r="N25" s="279">
        <v>26</v>
      </c>
      <c r="O25" s="160">
        <f t="shared" si="1"/>
        <v>429.3333333333333</v>
      </c>
      <c r="P25" s="161">
        <f t="shared" si="2"/>
        <v>101</v>
      </c>
      <c r="Q25" s="44">
        <f t="shared" si="4"/>
        <v>0.4576271186440678</v>
      </c>
      <c r="S25" s="19"/>
      <c r="U25" s="13"/>
      <c r="W25" s="13"/>
    </row>
    <row r="26" spans="1:23" ht="12.75">
      <c r="A26" s="24" t="s">
        <v>15</v>
      </c>
      <c r="B26" s="165">
        <v>153</v>
      </c>
      <c r="C26" s="165">
        <v>85</v>
      </c>
      <c r="D26" s="165">
        <v>88</v>
      </c>
      <c r="E26" s="165">
        <v>151</v>
      </c>
      <c r="F26" s="166">
        <v>49</v>
      </c>
      <c r="G26" s="254">
        <v>47</v>
      </c>
      <c r="H26" s="254">
        <v>49</v>
      </c>
      <c r="I26" s="255">
        <v>17</v>
      </c>
      <c r="J26" s="68">
        <v>25</v>
      </c>
      <c r="K26" s="68">
        <v>15</v>
      </c>
      <c r="L26" s="171">
        <v>0</v>
      </c>
      <c r="M26" s="279">
        <v>2</v>
      </c>
      <c r="N26" s="279">
        <v>1</v>
      </c>
      <c r="O26" s="160">
        <f t="shared" si="1"/>
        <v>159</v>
      </c>
      <c r="P26" s="161">
        <f t="shared" si="2"/>
        <v>19</v>
      </c>
      <c r="Q26" s="44">
        <f t="shared" si="4"/>
        <v>0.3724137931034483</v>
      </c>
      <c r="S26" s="19"/>
      <c r="U26" s="13"/>
      <c r="W26" s="13"/>
    </row>
    <row r="27" spans="1:23" ht="12.75">
      <c r="A27" s="24" t="s">
        <v>18</v>
      </c>
      <c r="B27" s="165">
        <v>36</v>
      </c>
      <c r="C27" s="165">
        <v>41</v>
      </c>
      <c r="D27" s="165">
        <v>0</v>
      </c>
      <c r="E27" s="165">
        <v>42</v>
      </c>
      <c r="F27" s="166">
        <v>16</v>
      </c>
      <c r="G27" s="254">
        <v>14</v>
      </c>
      <c r="H27" s="254">
        <v>21</v>
      </c>
      <c r="I27" s="255">
        <v>4</v>
      </c>
      <c r="J27" s="68">
        <v>9</v>
      </c>
      <c r="K27" s="68">
        <v>8</v>
      </c>
      <c r="L27" s="171">
        <v>2</v>
      </c>
      <c r="M27" s="279">
        <v>6</v>
      </c>
      <c r="N27" s="279">
        <v>2</v>
      </c>
      <c r="O27" s="160">
        <f t="shared" si="1"/>
        <v>39.666666666666664</v>
      </c>
      <c r="P27" s="161">
        <f t="shared" si="2"/>
        <v>7</v>
      </c>
      <c r="Q27" s="44">
        <f t="shared" si="4"/>
        <v>0.21568627450980393</v>
      </c>
      <c r="S27" s="19"/>
      <c r="U27" s="13"/>
      <c r="W27" s="13"/>
    </row>
    <row r="28" spans="1:23" ht="12.75">
      <c r="A28" s="24" t="s">
        <v>17</v>
      </c>
      <c r="B28" s="165">
        <v>327</v>
      </c>
      <c r="C28" s="165">
        <v>142</v>
      </c>
      <c r="D28" s="165">
        <v>30</v>
      </c>
      <c r="E28" s="165">
        <v>287</v>
      </c>
      <c r="F28" s="166">
        <v>96</v>
      </c>
      <c r="G28" s="254">
        <v>105</v>
      </c>
      <c r="H28" s="254">
        <v>106</v>
      </c>
      <c r="I28" s="255">
        <v>70</v>
      </c>
      <c r="J28" s="68">
        <v>87</v>
      </c>
      <c r="K28" s="68">
        <v>45</v>
      </c>
      <c r="L28" s="171">
        <v>1</v>
      </c>
      <c r="M28" s="279">
        <v>0</v>
      </c>
      <c r="N28" s="279">
        <v>0</v>
      </c>
      <c r="O28" s="160">
        <f t="shared" si="1"/>
        <v>262</v>
      </c>
      <c r="P28" s="161">
        <f t="shared" si="2"/>
        <v>67.33333333333333</v>
      </c>
      <c r="Q28" s="44">
        <f t="shared" si="4"/>
        <v>0.6547231270358306</v>
      </c>
      <c r="S28" s="19"/>
      <c r="U28" s="13"/>
      <c r="W28" s="13"/>
    </row>
    <row r="29" spans="1:23" ht="12.75">
      <c r="A29" s="24" t="s">
        <v>16</v>
      </c>
      <c r="B29" s="165">
        <v>733</v>
      </c>
      <c r="C29" s="165">
        <v>734</v>
      </c>
      <c r="D29" s="165">
        <v>0</v>
      </c>
      <c r="E29" s="165">
        <v>715</v>
      </c>
      <c r="F29" s="166">
        <v>237</v>
      </c>
      <c r="G29" s="254">
        <v>257</v>
      </c>
      <c r="H29" s="254">
        <v>283</v>
      </c>
      <c r="I29" s="255">
        <v>163</v>
      </c>
      <c r="J29" s="68">
        <v>153</v>
      </c>
      <c r="K29" s="68">
        <v>177</v>
      </c>
      <c r="L29" s="171">
        <v>38</v>
      </c>
      <c r="M29" s="279">
        <v>32</v>
      </c>
      <c r="N29" s="279">
        <v>26</v>
      </c>
      <c r="O29" s="160">
        <f t="shared" si="1"/>
        <v>727.3333333333334</v>
      </c>
      <c r="P29" s="161">
        <f t="shared" si="2"/>
        <v>164.33333333333334</v>
      </c>
      <c r="Q29" s="44">
        <f t="shared" si="4"/>
        <v>0.510939510939511</v>
      </c>
      <c r="S29" s="19"/>
      <c r="U29" s="13"/>
      <c r="W29" s="13"/>
    </row>
    <row r="30" spans="2:16" ht="12.75">
      <c r="B30" s="163">
        <f aca="true" t="shared" si="5" ref="B30:N30">SUM(B3:B29)</f>
        <v>7189</v>
      </c>
      <c r="C30" s="163">
        <f t="shared" si="5"/>
        <v>5340</v>
      </c>
      <c r="D30" s="163">
        <f t="shared" si="5"/>
        <v>1833</v>
      </c>
      <c r="E30" s="163">
        <f t="shared" si="5"/>
        <v>7334</v>
      </c>
      <c r="F30" s="163">
        <f t="shared" si="5"/>
        <v>2530</v>
      </c>
      <c r="G30" s="163">
        <f t="shared" si="5"/>
        <v>2746</v>
      </c>
      <c r="H30" s="163">
        <f t="shared" si="5"/>
        <v>2918</v>
      </c>
      <c r="I30" s="14">
        <f t="shared" si="5"/>
        <v>1403</v>
      </c>
      <c r="J30" s="14">
        <f t="shared" si="5"/>
        <v>1367</v>
      </c>
      <c r="K30" s="14">
        <f t="shared" si="5"/>
        <v>1350</v>
      </c>
      <c r="L30" s="163">
        <f t="shared" si="5"/>
        <v>166</v>
      </c>
      <c r="M30" s="163">
        <f t="shared" si="5"/>
        <v>140</v>
      </c>
      <c r="N30" s="163">
        <f t="shared" si="5"/>
        <v>127</v>
      </c>
      <c r="O30" s="162">
        <f>SUM(B30:E30)/3</f>
        <v>7232</v>
      </c>
      <c r="P30" s="219">
        <f>SUM(P3:P29)</f>
        <v>1373.333333333333</v>
      </c>
    </row>
    <row r="31" ht="12.75">
      <c r="Q31" s="48" t="s">
        <v>43</v>
      </c>
    </row>
    <row r="32" spans="2:17" ht="12.75">
      <c r="B32" s="295" t="s">
        <v>109</v>
      </c>
      <c r="C32" s="296"/>
      <c r="D32" s="296"/>
      <c r="E32" s="296"/>
      <c r="F32" s="170"/>
      <c r="I32" s="23" t="s">
        <v>48</v>
      </c>
      <c r="Q32" s="172">
        <f>(I30+J30+K30-L30-M30-N30)/(F30+G30+H30)</f>
        <v>0.4499633878447645</v>
      </c>
    </row>
    <row r="33" spans="1:9" ht="12.75">
      <c r="A33" s="21"/>
      <c r="B33" s="7"/>
      <c r="C33" s="7"/>
      <c r="D33" s="7"/>
      <c r="E33" s="7"/>
      <c r="F33" s="7"/>
      <c r="I33" s="26" t="s">
        <v>49</v>
      </c>
    </row>
    <row r="34" spans="1:6" ht="12.75">
      <c r="A34" s="21"/>
      <c r="B34" s="7"/>
      <c r="C34" s="7"/>
      <c r="D34" s="7"/>
      <c r="E34" s="7"/>
      <c r="F34" s="7"/>
    </row>
    <row r="35" spans="1:6" ht="12.75">
      <c r="A35"/>
      <c r="B35" s="7"/>
      <c r="C35" s="7"/>
      <c r="D35" s="7"/>
      <c r="E35" s="7"/>
      <c r="F35" s="7"/>
    </row>
  </sheetData>
  <sheetProtection/>
  <mergeCells count="5">
    <mergeCell ref="L1:N1"/>
    <mergeCell ref="B32:E32"/>
    <mergeCell ref="B1:E1"/>
    <mergeCell ref="F1:H1"/>
    <mergeCell ref="I1:K1"/>
  </mergeCells>
  <hyperlinks>
    <hyperlink ref="I33" r:id="rId1" display="http://www.doktori.hu"/>
  </hyperlinks>
  <printOptions/>
  <pageMargins left="0.75" right="0.75" top="1" bottom="1" header="0.5" footer="0.5"/>
  <pageSetup fitToHeight="1" fitToWidth="1" horizontalDpi="600" verticalDpi="600"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2" max="2" width="14.125" style="0" customWidth="1"/>
    <col min="5" max="5" width="10.125" style="0" customWidth="1"/>
    <col min="6" max="6" width="17.25390625" style="7" customWidth="1"/>
    <col min="7" max="7" width="13.00390625" style="7" customWidth="1"/>
  </cols>
  <sheetData>
    <row r="1" spans="1:7" s="120" customFormat="1" ht="17.25" customHeight="1" thickBot="1">
      <c r="A1" s="117"/>
      <c r="B1" s="118" t="s">
        <v>82</v>
      </c>
      <c r="C1" s="118" t="s">
        <v>39</v>
      </c>
      <c r="D1" s="118" t="s">
        <v>40</v>
      </c>
      <c r="E1" s="119"/>
      <c r="F1" s="121" t="s">
        <v>41</v>
      </c>
      <c r="G1" s="124" t="s">
        <v>42</v>
      </c>
    </row>
    <row r="2" spans="1:7" ht="12.75">
      <c r="A2" s="15" t="s">
        <v>0</v>
      </c>
      <c r="B2" s="99">
        <v>399</v>
      </c>
      <c r="C2" s="99">
        <v>27</v>
      </c>
      <c r="D2" s="99">
        <v>3</v>
      </c>
      <c r="F2" s="122">
        <f>(B2+3*C2+5*D2)</f>
        <v>495</v>
      </c>
      <c r="G2" s="128">
        <v>9</v>
      </c>
    </row>
    <row r="3" spans="1:7" ht="12.75">
      <c r="A3" s="15" t="s">
        <v>1</v>
      </c>
      <c r="B3" s="99">
        <v>604</v>
      </c>
      <c r="C3" s="99">
        <v>71</v>
      </c>
      <c r="D3" s="99">
        <v>19</v>
      </c>
      <c r="F3" s="122">
        <f aca="true" t="shared" si="0" ref="F3:F28">(B3+3*C3+5*D3)</f>
        <v>912</v>
      </c>
      <c r="G3" s="128">
        <v>15</v>
      </c>
    </row>
    <row r="4" spans="1:7" ht="12.75">
      <c r="A4" s="15" t="s">
        <v>107</v>
      </c>
      <c r="B4" s="99">
        <v>22</v>
      </c>
      <c r="C4" s="99">
        <v>0</v>
      </c>
      <c r="D4" s="99">
        <v>0</v>
      </c>
      <c r="F4" s="122">
        <f>(B4+3*C4+5*D4)</f>
        <v>22</v>
      </c>
      <c r="G4" s="128">
        <v>4</v>
      </c>
    </row>
    <row r="5" spans="1:7" ht="12.75">
      <c r="A5" s="15" t="s">
        <v>2</v>
      </c>
      <c r="B5" s="99">
        <v>901</v>
      </c>
      <c r="C5" s="99">
        <v>117</v>
      </c>
      <c r="D5" s="99">
        <v>13</v>
      </c>
      <c r="F5" s="122">
        <f t="shared" si="0"/>
        <v>1317</v>
      </c>
      <c r="G5" s="128">
        <v>26</v>
      </c>
    </row>
    <row r="6" spans="1:7" ht="12.75">
      <c r="A6" s="15" t="s">
        <v>3</v>
      </c>
      <c r="B6" s="99">
        <v>30</v>
      </c>
      <c r="C6" s="99">
        <v>1</v>
      </c>
      <c r="D6" s="99">
        <v>0</v>
      </c>
      <c r="F6" s="122">
        <f t="shared" si="0"/>
        <v>33</v>
      </c>
      <c r="G6" s="128">
        <v>1</v>
      </c>
    </row>
    <row r="7" spans="1:7" ht="12.75">
      <c r="A7" s="15" t="s">
        <v>5</v>
      </c>
      <c r="B7" s="99">
        <v>13</v>
      </c>
      <c r="C7" s="99">
        <v>1</v>
      </c>
      <c r="D7" s="99">
        <v>0</v>
      </c>
      <c r="F7" s="122">
        <f t="shared" si="0"/>
        <v>16</v>
      </c>
      <c r="G7" s="128">
        <v>1</v>
      </c>
    </row>
    <row r="8" spans="1:7" ht="12.75">
      <c r="A8" s="85" t="s">
        <v>85</v>
      </c>
      <c r="B8" s="101">
        <v>163</v>
      </c>
      <c r="C8" s="101">
        <v>8</v>
      </c>
      <c r="D8" s="101">
        <v>2</v>
      </c>
      <c r="E8" s="84"/>
      <c r="F8" s="122">
        <f t="shared" si="0"/>
        <v>197</v>
      </c>
      <c r="G8" s="128">
        <v>2</v>
      </c>
    </row>
    <row r="9" spans="1:7" ht="12.75">
      <c r="A9" s="15" t="s">
        <v>4</v>
      </c>
      <c r="B9" s="99">
        <v>961</v>
      </c>
      <c r="C9" s="99">
        <v>158</v>
      </c>
      <c r="D9" s="287">
        <v>17</v>
      </c>
      <c r="F9" s="122">
        <f t="shared" si="0"/>
        <v>1520</v>
      </c>
      <c r="G9" s="128">
        <v>17</v>
      </c>
    </row>
    <row r="10" spans="1:7" ht="12.75">
      <c r="A10" s="15" t="s">
        <v>6</v>
      </c>
      <c r="B10" s="99">
        <v>123</v>
      </c>
      <c r="C10" s="99">
        <v>5</v>
      </c>
      <c r="D10" s="99">
        <v>0</v>
      </c>
      <c r="F10" s="122">
        <f t="shared" si="0"/>
        <v>138</v>
      </c>
      <c r="G10" s="128">
        <v>2</v>
      </c>
    </row>
    <row r="11" spans="1:7" ht="12.75">
      <c r="A11" s="15" t="s">
        <v>23</v>
      </c>
      <c r="B11" s="287">
        <v>119</v>
      </c>
      <c r="C11" s="287">
        <v>9</v>
      </c>
      <c r="D11" s="287">
        <v>2</v>
      </c>
      <c r="F11" s="122">
        <f t="shared" si="0"/>
        <v>156</v>
      </c>
      <c r="G11" s="128">
        <v>2</v>
      </c>
    </row>
    <row r="12" spans="1:7" ht="12.75">
      <c r="A12" s="15" t="s">
        <v>24</v>
      </c>
      <c r="B12" s="99">
        <v>178</v>
      </c>
      <c r="C12" s="99">
        <v>8</v>
      </c>
      <c r="D12" s="99">
        <v>0</v>
      </c>
      <c r="F12" s="122">
        <f t="shared" si="0"/>
        <v>202</v>
      </c>
      <c r="G12" s="128">
        <v>3</v>
      </c>
    </row>
    <row r="13" spans="1:7" ht="12.75">
      <c r="A13" s="15" t="s">
        <v>7</v>
      </c>
      <c r="B13" s="99">
        <v>76</v>
      </c>
      <c r="C13" s="99">
        <v>0</v>
      </c>
      <c r="D13" s="99">
        <v>0</v>
      </c>
      <c r="F13" s="122">
        <f t="shared" si="0"/>
        <v>76</v>
      </c>
      <c r="G13" s="128">
        <v>2</v>
      </c>
    </row>
    <row r="14" spans="1:7" ht="12.75">
      <c r="A14" s="15" t="s">
        <v>9</v>
      </c>
      <c r="B14" s="287">
        <v>335</v>
      </c>
      <c r="C14" s="287">
        <v>23</v>
      </c>
      <c r="D14" s="287">
        <v>1</v>
      </c>
      <c r="F14" s="122">
        <f t="shared" si="0"/>
        <v>409</v>
      </c>
      <c r="G14" s="128">
        <v>7</v>
      </c>
    </row>
    <row r="15" spans="1:7" ht="12.75">
      <c r="A15" s="15" t="s">
        <v>8</v>
      </c>
      <c r="B15" s="100">
        <v>42</v>
      </c>
      <c r="C15" s="99">
        <v>0</v>
      </c>
      <c r="D15" s="99">
        <v>0</v>
      </c>
      <c r="F15" s="122">
        <f t="shared" si="0"/>
        <v>42</v>
      </c>
      <c r="G15" s="128">
        <v>1</v>
      </c>
    </row>
    <row r="16" spans="1:7" ht="12.75">
      <c r="A16" s="15" t="s">
        <v>26</v>
      </c>
      <c r="B16" s="100">
        <v>30</v>
      </c>
      <c r="C16" s="99">
        <v>1</v>
      </c>
      <c r="D16" s="99">
        <v>2</v>
      </c>
      <c r="F16" s="122">
        <f t="shared" si="0"/>
        <v>43</v>
      </c>
      <c r="G16" s="128">
        <v>4</v>
      </c>
    </row>
    <row r="17" spans="1:7" ht="12.75">
      <c r="A17" s="85" t="s">
        <v>97</v>
      </c>
      <c r="B17" s="287">
        <v>182</v>
      </c>
      <c r="C17" s="287">
        <v>10</v>
      </c>
      <c r="D17" s="287">
        <v>0</v>
      </c>
      <c r="E17" s="84"/>
      <c r="F17" s="122">
        <f>(B17+3*C17+5*D17)</f>
        <v>212</v>
      </c>
      <c r="G17" s="128">
        <v>3</v>
      </c>
    </row>
    <row r="18" spans="1:7" ht="12.75">
      <c r="A18" s="15" t="s">
        <v>10</v>
      </c>
      <c r="B18" s="99">
        <v>350</v>
      </c>
      <c r="C18" s="99">
        <v>13</v>
      </c>
      <c r="D18" s="99">
        <v>2</v>
      </c>
      <c r="F18" s="122">
        <f t="shared" si="0"/>
        <v>399</v>
      </c>
      <c r="G18" s="128">
        <v>7</v>
      </c>
    </row>
    <row r="19" spans="1:7" ht="12.75">
      <c r="A19" s="85" t="s">
        <v>84</v>
      </c>
      <c r="B19" s="99">
        <v>154</v>
      </c>
      <c r="C19" s="99">
        <v>12</v>
      </c>
      <c r="D19" s="99">
        <v>1</v>
      </c>
      <c r="F19" s="122">
        <f t="shared" si="0"/>
        <v>195</v>
      </c>
      <c r="G19" s="128">
        <v>4</v>
      </c>
    </row>
    <row r="20" spans="1:7" ht="12.75">
      <c r="A20" s="15" t="s">
        <v>25</v>
      </c>
      <c r="B20" s="99">
        <v>18</v>
      </c>
      <c r="C20" s="99">
        <v>2</v>
      </c>
      <c r="D20" s="99">
        <v>0</v>
      </c>
      <c r="F20" s="122">
        <f t="shared" si="0"/>
        <v>24</v>
      </c>
      <c r="G20" s="128">
        <v>1</v>
      </c>
    </row>
    <row r="21" spans="1:7" ht="12.75">
      <c r="A21" s="15" t="s">
        <v>19</v>
      </c>
      <c r="B21" s="99">
        <v>212</v>
      </c>
      <c r="C21" s="99">
        <v>31</v>
      </c>
      <c r="D21" s="99">
        <v>2</v>
      </c>
      <c r="F21" s="122">
        <f t="shared" si="0"/>
        <v>315</v>
      </c>
      <c r="G21" s="128">
        <v>8</v>
      </c>
    </row>
    <row r="22" spans="1:7" ht="12.75">
      <c r="A22" s="15" t="s">
        <v>12</v>
      </c>
      <c r="B22" s="99">
        <v>247</v>
      </c>
      <c r="C22" s="99">
        <v>21</v>
      </c>
      <c r="D22" s="99">
        <v>6</v>
      </c>
      <c r="F22" s="122">
        <f t="shared" si="0"/>
        <v>340</v>
      </c>
      <c r="G22" s="128">
        <v>10</v>
      </c>
    </row>
    <row r="23" spans="1:7" ht="12.75">
      <c r="A23" s="15" t="s">
        <v>13</v>
      </c>
      <c r="B23" s="100">
        <v>859</v>
      </c>
      <c r="C23" s="99">
        <v>90</v>
      </c>
      <c r="D23" s="287">
        <v>8</v>
      </c>
      <c r="F23" s="122">
        <f t="shared" si="0"/>
        <v>1169</v>
      </c>
      <c r="G23" s="128">
        <v>25</v>
      </c>
    </row>
    <row r="24" spans="1:7" ht="12.75">
      <c r="A24" s="15" t="s">
        <v>14</v>
      </c>
      <c r="B24" s="286">
        <v>521</v>
      </c>
      <c r="C24" s="286">
        <v>82</v>
      </c>
      <c r="D24" s="286">
        <v>9</v>
      </c>
      <c r="F24" s="122">
        <f t="shared" si="0"/>
        <v>812</v>
      </c>
      <c r="G24" s="128">
        <v>7</v>
      </c>
    </row>
    <row r="25" spans="1:7" ht="12.75">
      <c r="A25" s="15" t="s">
        <v>15</v>
      </c>
      <c r="B25" s="99">
        <v>208</v>
      </c>
      <c r="C25" s="99">
        <v>10</v>
      </c>
      <c r="D25" s="99">
        <v>2</v>
      </c>
      <c r="F25" s="122">
        <f t="shared" si="0"/>
        <v>248</v>
      </c>
      <c r="G25" s="128">
        <v>6</v>
      </c>
    </row>
    <row r="26" spans="1:7" ht="12.75">
      <c r="A26" s="15" t="s">
        <v>18</v>
      </c>
      <c r="B26" s="99">
        <v>23</v>
      </c>
      <c r="C26" s="99">
        <v>0</v>
      </c>
      <c r="D26" s="99">
        <v>1</v>
      </c>
      <c r="F26" s="122">
        <f t="shared" si="0"/>
        <v>28</v>
      </c>
      <c r="G26" s="128">
        <v>3</v>
      </c>
    </row>
    <row r="27" spans="1:7" s="84" customFormat="1" ht="12.75">
      <c r="A27" s="15" t="s">
        <v>17</v>
      </c>
      <c r="B27" s="99">
        <v>384</v>
      </c>
      <c r="C27" s="99">
        <v>29</v>
      </c>
      <c r="D27" s="99">
        <v>0</v>
      </c>
      <c r="E27"/>
      <c r="F27" s="122">
        <f t="shared" si="0"/>
        <v>471</v>
      </c>
      <c r="G27" s="128">
        <v>8</v>
      </c>
    </row>
    <row r="28" spans="1:7" s="84" customFormat="1" ht="12.75">
      <c r="A28" s="15" t="s">
        <v>16</v>
      </c>
      <c r="B28" s="99">
        <v>893</v>
      </c>
      <c r="C28" s="99">
        <v>127</v>
      </c>
      <c r="D28" s="99">
        <v>8</v>
      </c>
      <c r="E28"/>
      <c r="F28" s="122">
        <f t="shared" si="0"/>
        <v>1314</v>
      </c>
      <c r="G28" s="128">
        <v>17</v>
      </c>
    </row>
    <row r="29" spans="1:7" s="17" customFormat="1" ht="12.75">
      <c r="A29" s="23" t="s">
        <v>110</v>
      </c>
      <c r="B29" s="16"/>
      <c r="C29" s="16"/>
      <c r="D29" s="16"/>
      <c r="E29" s="16"/>
      <c r="F29" s="123">
        <f>SUM(F2:F26)</f>
        <v>9320</v>
      </c>
      <c r="G29" s="127" t="s">
        <v>45</v>
      </c>
    </row>
    <row r="30" spans="1:7" ht="12.75">
      <c r="A30" s="22" t="s">
        <v>44</v>
      </c>
      <c r="G30" s="126" t="s">
        <v>47</v>
      </c>
    </row>
    <row r="31" spans="1:7" ht="12.75">
      <c r="A31" s="22" t="s">
        <v>114</v>
      </c>
      <c r="G31" s="126"/>
    </row>
    <row r="32" spans="1:7" ht="12.75">
      <c r="A32" s="115"/>
      <c r="G32" s="125" t="s">
        <v>46</v>
      </c>
    </row>
  </sheetData>
  <sheetProtection/>
  <hyperlinks>
    <hyperlink ref="G32" r:id="rId1" display="http://www.doktori.hu/index.php?menuid=109"/>
  </hyperlinks>
  <printOptions/>
  <pageMargins left="0.75" right="0.75" top="1" bottom="1" header="0.5" footer="0.5"/>
  <pageSetup fitToHeight="1" fitToWidth="1" horizontalDpi="600" verticalDpi="600" orientation="landscape" paperSize="9" scale="90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34" sqref="T34"/>
    </sheetView>
  </sheetViews>
  <sheetFormatPr defaultColWidth="9.00390625" defaultRowHeight="12.75"/>
  <cols>
    <col min="1" max="1" width="9.00390625" style="2" customWidth="1"/>
    <col min="2" max="3" width="8.75390625" style="2" customWidth="1"/>
    <col min="4" max="4" width="11.75390625" style="2" customWidth="1"/>
    <col min="5" max="5" width="8.25390625" style="2" customWidth="1"/>
    <col min="6" max="6" width="8.625" style="2" customWidth="1"/>
    <col min="7" max="7" width="9.375" style="2" customWidth="1"/>
    <col min="8" max="8" width="7.75390625" style="2" hidden="1" customWidth="1"/>
    <col min="9" max="9" width="9.25390625" style="2" customWidth="1"/>
    <col min="10" max="10" width="8.75390625" style="2" customWidth="1"/>
    <col min="11" max="17" width="7.75390625" style="2" customWidth="1"/>
    <col min="18" max="18" width="9.00390625" style="213" customWidth="1"/>
    <col min="19" max="19" width="10.375" style="213" customWidth="1"/>
    <col min="20" max="20" width="10.625" style="213" customWidth="1"/>
    <col min="21" max="21" width="9.125" style="155" customWidth="1"/>
    <col min="22" max="16384" width="9.125" style="2" customWidth="1"/>
  </cols>
  <sheetData>
    <row r="1" spans="2:21" s="103" customFormat="1" ht="23.25" customHeight="1" thickBot="1">
      <c r="B1" s="307" t="s">
        <v>93</v>
      </c>
      <c r="C1" s="308"/>
      <c r="D1" s="309"/>
      <c r="E1" s="307" t="s">
        <v>91</v>
      </c>
      <c r="F1" s="308"/>
      <c r="G1" s="309"/>
      <c r="I1" s="310" t="s">
        <v>94</v>
      </c>
      <c r="J1" s="310"/>
      <c r="K1" s="311"/>
      <c r="L1" s="304" t="s">
        <v>88</v>
      </c>
      <c r="M1" s="305"/>
      <c r="N1" s="306"/>
      <c r="O1" s="304" t="s">
        <v>89</v>
      </c>
      <c r="P1" s="305"/>
      <c r="Q1" s="306"/>
      <c r="R1" s="304" t="s">
        <v>90</v>
      </c>
      <c r="S1" s="305"/>
      <c r="T1" s="306"/>
      <c r="U1" s="138" t="s">
        <v>92</v>
      </c>
    </row>
    <row r="2" spans="1:21" s="97" customFormat="1" ht="12.75" thickBot="1">
      <c r="A2" s="104"/>
      <c r="B2" s="187" t="s">
        <v>99</v>
      </c>
      <c r="C2" s="187" t="s">
        <v>100</v>
      </c>
      <c r="D2" s="95" t="s">
        <v>108</v>
      </c>
      <c r="E2" s="98" t="s">
        <v>99</v>
      </c>
      <c r="F2" s="98" t="s">
        <v>100</v>
      </c>
      <c r="G2" s="95" t="s">
        <v>108</v>
      </c>
      <c r="H2" s="96"/>
      <c r="I2" s="98" t="s">
        <v>99</v>
      </c>
      <c r="J2" s="98" t="s">
        <v>100</v>
      </c>
      <c r="K2" s="95" t="s">
        <v>100</v>
      </c>
      <c r="L2" s="98">
        <v>2011</v>
      </c>
      <c r="M2" s="98">
        <v>2012</v>
      </c>
      <c r="N2" s="95">
        <v>2013</v>
      </c>
      <c r="O2" s="98">
        <v>2011</v>
      </c>
      <c r="P2" s="98">
        <v>2012</v>
      </c>
      <c r="Q2" s="95">
        <v>2013</v>
      </c>
      <c r="R2" s="208">
        <v>2011</v>
      </c>
      <c r="S2" s="98">
        <v>2012</v>
      </c>
      <c r="T2" s="207">
        <v>2013</v>
      </c>
      <c r="U2" s="139" t="s">
        <v>99</v>
      </c>
    </row>
    <row r="3" spans="1:21" s="3" customFormat="1" ht="12.75">
      <c r="A3" s="149" t="s">
        <v>20</v>
      </c>
      <c r="B3" s="105"/>
      <c r="C3" s="106" t="s">
        <v>29</v>
      </c>
      <c r="D3" s="107"/>
      <c r="E3" s="69"/>
      <c r="F3" s="102" t="s">
        <v>28</v>
      </c>
      <c r="G3" s="71"/>
      <c r="H3" s="70"/>
      <c r="I3" s="111"/>
      <c r="J3" s="112" t="s">
        <v>30</v>
      </c>
      <c r="K3" s="113"/>
      <c r="L3" s="69"/>
      <c r="M3" s="102" t="s">
        <v>31</v>
      </c>
      <c r="N3" s="71"/>
      <c r="O3" s="69"/>
      <c r="P3" s="102" t="s">
        <v>32</v>
      </c>
      <c r="Q3" s="71"/>
      <c r="R3" s="69"/>
      <c r="S3" s="289" t="s">
        <v>87</v>
      </c>
      <c r="T3" s="69"/>
      <c r="U3" s="71"/>
    </row>
    <row r="4" spans="1:21" ht="12.75">
      <c r="A4" s="148" t="s">
        <v>0</v>
      </c>
      <c r="B4" s="194">
        <v>1264</v>
      </c>
      <c r="C4" s="194">
        <v>1203</v>
      </c>
      <c r="D4" s="31">
        <f>(n!G3)</f>
        <v>1178.3333333333333</v>
      </c>
      <c r="E4" s="199">
        <v>327.3333333333333</v>
      </c>
      <c r="F4" s="199">
        <v>346</v>
      </c>
      <c r="G4" s="30">
        <f>sz1sz2h!O3</f>
        <v>345.3333333333333</v>
      </c>
      <c r="H4" s="39">
        <f aca="true" t="shared" si="0" ref="H4:H9">G4</f>
        <v>345.3333333333333</v>
      </c>
      <c r="I4" s="203">
        <v>61.333333333333336</v>
      </c>
      <c r="J4" s="203">
        <v>63</v>
      </c>
      <c r="K4" s="114">
        <f>(sz1sz2h!P3)</f>
        <v>77.33333333333333</v>
      </c>
      <c r="L4" s="205">
        <v>9</v>
      </c>
      <c r="M4" s="205">
        <v>9</v>
      </c>
      <c r="N4" s="33">
        <f>sz3sz4!G2</f>
        <v>9</v>
      </c>
      <c r="O4" s="188">
        <v>476</v>
      </c>
      <c r="P4" s="188">
        <v>426</v>
      </c>
      <c r="Q4" s="34">
        <f>(sz3sz4!F2)</f>
        <v>495</v>
      </c>
      <c r="R4" s="209">
        <v>0.5202492211838006</v>
      </c>
      <c r="S4" s="290">
        <v>0.5301204819</v>
      </c>
      <c r="T4" s="209">
        <f>(sz1sz2h!Q3)</f>
        <v>0.5710526315789474</v>
      </c>
      <c r="U4" s="156">
        <f aca="true" t="shared" si="1" ref="U4:U30">AVERAGE(R4:T4)</f>
        <v>0.5404741115542494</v>
      </c>
    </row>
    <row r="5" spans="1:21" ht="12.75">
      <c r="A5" s="148" t="s">
        <v>1</v>
      </c>
      <c r="B5" s="194">
        <v>1641.3333333333333</v>
      </c>
      <c r="C5" s="194">
        <v>1506</v>
      </c>
      <c r="D5" s="31">
        <f>(n!G4)</f>
        <v>1612.3333333333333</v>
      </c>
      <c r="E5" s="199">
        <v>545.6666666666666</v>
      </c>
      <c r="F5" s="199">
        <v>530.66666666</v>
      </c>
      <c r="G5" s="30">
        <f>sz1sz2h!O4</f>
        <v>525.6666666666666</v>
      </c>
      <c r="H5" s="39">
        <f t="shared" si="0"/>
        <v>525.6666666666666</v>
      </c>
      <c r="I5" s="203">
        <v>126.33333333333333</v>
      </c>
      <c r="J5" s="203">
        <v>118</v>
      </c>
      <c r="K5" s="114">
        <f>(sz1sz2h!P4)</f>
        <v>109.33333333333333</v>
      </c>
      <c r="L5" s="205">
        <v>15</v>
      </c>
      <c r="M5" s="205">
        <v>15</v>
      </c>
      <c r="N5" s="33">
        <f>sz3sz4!G3</f>
        <v>15</v>
      </c>
      <c r="O5" s="188">
        <v>989</v>
      </c>
      <c r="P5" s="188">
        <v>979</v>
      </c>
      <c r="Q5" s="34">
        <f>(sz3sz4!F3)</f>
        <v>912</v>
      </c>
      <c r="R5" s="209">
        <v>0.4949640287769784</v>
      </c>
      <c r="S5" s="290">
        <v>0.4961119751</v>
      </c>
      <c r="T5" s="209">
        <f>(sz1sz2h!Q4)</f>
        <v>0.4713375796178344</v>
      </c>
      <c r="U5" s="152">
        <f t="shared" si="1"/>
        <v>0.48747119449827087</v>
      </c>
    </row>
    <row r="6" spans="1:21" ht="12.75">
      <c r="A6" s="148" t="s">
        <v>107</v>
      </c>
      <c r="B6" s="194">
        <v>13.333333333333334</v>
      </c>
      <c r="C6" s="194">
        <v>18</v>
      </c>
      <c r="D6" s="31">
        <f>(n!G5)</f>
        <v>24.333333333333332</v>
      </c>
      <c r="E6" s="199">
        <v>25</v>
      </c>
      <c r="F6" s="199">
        <v>31</v>
      </c>
      <c r="G6" s="30">
        <f>sz1sz2h!O5</f>
        <v>37.333333333333336</v>
      </c>
      <c r="H6" s="39">
        <f t="shared" si="0"/>
        <v>37.333333333333336</v>
      </c>
      <c r="I6" s="203">
        <v>0.6666666666666666</v>
      </c>
      <c r="J6" s="203">
        <v>1.66666</v>
      </c>
      <c r="K6" s="114">
        <f>(sz1sz2h!P5)</f>
        <v>2.6666666666666665</v>
      </c>
      <c r="L6" s="205">
        <v>4</v>
      </c>
      <c r="M6" s="205">
        <v>4</v>
      </c>
      <c r="N6" s="33">
        <f>sz3sz4!G4</f>
        <v>4</v>
      </c>
      <c r="O6" s="188">
        <v>22</v>
      </c>
      <c r="P6" s="188">
        <v>24</v>
      </c>
      <c r="Q6" s="34">
        <f>(sz3sz4!F4)</f>
        <v>22</v>
      </c>
      <c r="R6" s="209">
        <v>0.037037037037037035</v>
      </c>
      <c r="S6" s="290">
        <v>0.1818181818</v>
      </c>
      <c r="T6" s="209">
        <f>(sz1sz2h!Q5)</f>
        <v>0.2692307692307692</v>
      </c>
      <c r="U6" s="152">
        <f t="shared" si="1"/>
        <v>0.16269532935593542</v>
      </c>
    </row>
    <row r="7" spans="1:21" ht="12.75">
      <c r="A7" s="148" t="s">
        <v>2</v>
      </c>
      <c r="B7" s="194">
        <v>1712</v>
      </c>
      <c r="C7" s="194">
        <v>1701</v>
      </c>
      <c r="D7" s="31">
        <f>(n!G6)</f>
        <v>1763.6666666666667</v>
      </c>
      <c r="E7" s="199">
        <v>884</v>
      </c>
      <c r="F7" s="199">
        <v>902.33333333</v>
      </c>
      <c r="G7" s="30">
        <f>sz1sz2h!O6</f>
        <v>911.6666666666666</v>
      </c>
      <c r="H7" s="39">
        <f t="shared" si="0"/>
        <v>911.6666666666666</v>
      </c>
      <c r="I7" s="203">
        <v>159</v>
      </c>
      <c r="J7" s="203">
        <v>152.66666</v>
      </c>
      <c r="K7" s="114">
        <f>(sz1sz2h!P6)</f>
        <v>153.66666666666666</v>
      </c>
      <c r="L7" s="205">
        <v>26</v>
      </c>
      <c r="M7" s="205">
        <v>26</v>
      </c>
      <c r="N7" s="33">
        <f>sz3sz4!G5</f>
        <v>26</v>
      </c>
      <c r="O7" s="188">
        <v>1323</v>
      </c>
      <c r="P7" s="188">
        <v>1329</v>
      </c>
      <c r="Q7" s="34">
        <f>(sz3sz4!F5)</f>
        <v>1317</v>
      </c>
      <c r="R7" s="209">
        <v>0.4498416050686378</v>
      </c>
      <c r="S7" s="290">
        <v>0.4353182752</v>
      </c>
      <c r="T7" s="209">
        <f>(sz1sz2h!Q6)</f>
        <v>0.45320715036803366</v>
      </c>
      <c r="U7" s="152">
        <f t="shared" si="1"/>
        <v>0.4461223435455572</v>
      </c>
    </row>
    <row r="8" spans="1:21" ht="12.75">
      <c r="A8" s="148" t="s">
        <v>3</v>
      </c>
      <c r="B8" s="194">
        <v>22</v>
      </c>
      <c r="C8" s="194">
        <v>17</v>
      </c>
      <c r="D8" s="31">
        <f>(n!G7)</f>
        <v>27</v>
      </c>
      <c r="E8" s="199">
        <v>29</v>
      </c>
      <c r="F8" s="199">
        <v>31.66666666</v>
      </c>
      <c r="G8" s="30">
        <f>sz1sz2h!O7</f>
        <v>33</v>
      </c>
      <c r="H8" s="39">
        <f t="shared" si="0"/>
        <v>33</v>
      </c>
      <c r="I8" s="203">
        <v>3.3333333333333335</v>
      </c>
      <c r="J8" s="203">
        <v>1</v>
      </c>
      <c r="K8" s="114">
        <f>(sz1sz2h!P7)</f>
        <v>2</v>
      </c>
      <c r="L8" s="205">
        <v>1</v>
      </c>
      <c r="M8" s="205">
        <v>1</v>
      </c>
      <c r="N8" s="33">
        <f>sz3sz4!G6</f>
        <v>1</v>
      </c>
      <c r="O8" s="188">
        <v>29</v>
      </c>
      <c r="P8" s="188">
        <v>34</v>
      </c>
      <c r="Q8" s="34">
        <f>(sz3sz4!F6)</f>
        <v>33</v>
      </c>
      <c r="R8" s="209">
        <v>0.4444444444444444</v>
      </c>
      <c r="S8" s="290">
        <v>0.1153846154</v>
      </c>
      <c r="T8" s="209">
        <f>(sz1sz2h!Q7)</f>
        <v>0.1724137931034483</v>
      </c>
      <c r="U8" s="152">
        <f t="shared" si="1"/>
        <v>0.2440809509826309</v>
      </c>
    </row>
    <row r="9" spans="1:21" ht="12.75">
      <c r="A9" s="148" t="s">
        <v>5</v>
      </c>
      <c r="B9" s="194">
        <v>10.333333333333334</v>
      </c>
      <c r="C9" s="194">
        <v>12</v>
      </c>
      <c r="D9" s="31">
        <f>(n!G8)</f>
        <v>13.666666666666666</v>
      </c>
      <c r="E9" s="199">
        <v>10.666666666666666</v>
      </c>
      <c r="F9" s="199">
        <v>9.33333333333</v>
      </c>
      <c r="G9" s="30">
        <f>sz1sz2h!O8</f>
        <v>9.333333333333334</v>
      </c>
      <c r="H9" s="39">
        <f t="shared" si="0"/>
        <v>9.333333333333334</v>
      </c>
      <c r="I9" s="203">
        <v>2</v>
      </c>
      <c r="J9" s="203">
        <v>1</v>
      </c>
      <c r="K9" s="114">
        <f>(sz1sz2h!P8)</f>
        <v>1.3333333333333333</v>
      </c>
      <c r="L9" s="205">
        <v>1</v>
      </c>
      <c r="M9" s="205">
        <v>1</v>
      </c>
      <c r="N9" s="33">
        <f>sz3sz4!G7</f>
        <v>1</v>
      </c>
      <c r="O9" s="188">
        <v>16</v>
      </c>
      <c r="P9" s="188">
        <v>15</v>
      </c>
      <c r="Q9" s="34">
        <f>(sz3sz4!F7)</f>
        <v>16</v>
      </c>
      <c r="R9" s="209">
        <v>0.3333333333333333</v>
      </c>
      <c r="S9" s="290">
        <v>0.3</v>
      </c>
      <c r="T9" s="209">
        <f>(sz1sz2h!Q8)</f>
        <v>0.4444444444444444</v>
      </c>
      <c r="U9" s="152">
        <f t="shared" si="1"/>
        <v>0.3592592592592592</v>
      </c>
    </row>
    <row r="10" spans="1:21" ht="12.75">
      <c r="A10" s="148" t="s">
        <v>85</v>
      </c>
      <c r="B10" s="194">
        <v>46.666666666666664</v>
      </c>
      <c r="C10" s="194">
        <v>51</v>
      </c>
      <c r="D10" s="31">
        <f>(n!G9)</f>
        <v>151.33333333333334</v>
      </c>
      <c r="E10" s="199">
        <v>6</v>
      </c>
      <c r="F10" s="199">
        <v>25.33333333333</v>
      </c>
      <c r="G10" s="30">
        <f>sz1sz2h!O9</f>
        <v>54</v>
      </c>
      <c r="H10" s="39"/>
      <c r="I10" s="203">
        <v>0</v>
      </c>
      <c r="J10" s="203">
        <v>0.66666</v>
      </c>
      <c r="K10" s="114">
        <f>(sz1sz2h!P9)</f>
        <v>0.6666666666666666</v>
      </c>
      <c r="L10" s="205">
        <v>2</v>
      </c>
      <c r="M10" s="205">
        <v>2</v>
      </c>
      <c r="N10" s="33">
        <f>sz3sz4!G8</f>
        <v>2</v>
      </c>
      <c r="O10" s="188">
        <v>212</v>
      </c>
      <c r="P10" s="188">
        <v>212</v>
      </c>
      <c r="Q10" s="34">
        <f>(sz3sz4!F8)</f>
        <v>197</v>
      </c>
      <c r="R10" s="209">
        <v>0.4702782203701434</v>
      </c>
      <c r="S10" s="290">
        <v>0.4682926829</v>
      </c>
      <c r="T10" s="209">
        <f>(sz1sz2h!Q9)</f>
        <v>0.4499633878447645</v>
      </c>
      <c r="U10" s="152">
        <f t="shared" si="1"/>
        <v>0.4628447637049693</v>
      </c>
    </row>
    <row r="11" spans="1:21" ht="12.75">
      <c r="A11" s="148" t="s">
        <v>4</v>
      </c>
      <c r="B11" s="194">
        <v>2559</v>
      </c>
      <c r="C11" s="194">
        <v>2511</v>
      </c>
      <c r="D11" s="31">
        <f>(n!G10)</f>
        <v>2354</v>
      </c>
      <c r="E11" s="199">
        <v>1469.6666666666667</v>
      </c>
      <c r="F11" s="199">
        <v>1524.33333333333</v>
      </c>
      <c r="G11" s="30">
        <f>sz1sz2h!O10</f>
        <v>1533</v>
      </c>
      <c r="H11" s="39">
        <f aca="true" t="shared" si="2" ref="H11:H20">G11</f>
        <v>1533</v>
      </c>
      <c r="I11" s="203">
        <v>315.3333333333333</v>
      </c>
      <c r="J11" s="203">
        <v>299.33333</v>
      </c>
      <c r="K11" s="114">
        <f>(sz1sz2h!P10)</f>
        <v>287</v>
      </c>
      <c r="L11" s="205">
        <v>17</v>
      </c>
      <c r="M11" s="205">
        <v>17</v>
      </c>
      <c r="N11" s="33">
        <f>sz3sz4!G9</f>
        <v>17</v>
      </c>
      <c r="O11" s="188">
        <v>1507</v>
      </c>
      <c r="P11" s="188">
        <v>1475</v>
      </c>
      <c r="Q11" s="34">
        <f>(sz3sz4!F9)</f>
        <v>1520</v>
      </c>
      <c r="R11" s="209">
        <v>0.515855039637599</v>
      </c>
      <c r="S11" s="290">
        <v>0.5099415205</v>
      </c>
      <c r="T11" s="209">
        <f>(sz1sz2h!Q10)</f>
        <v>0.4851598173515982</v>
      </c>
      <c r="U11" s="152">
        <f t="shared" si="1"/>
        <v>0.5036521258297325</v>
      </c>
    </row>
    <row r="12" spans="1:21" ht="12.75">
      <c r="A12" s="148" t="s">
        <v>6</v>
      </c>
      <c r="B12" s="194">
        <v>73.33333333333333</v>
      </c>
      <c r="C12" s="194">
        <v>70</v>
      </c>
      <c r="D12" s="31">
        <f>(n!G11)</f>
        <v>64.66666666666667</v>
      </c>
      <c r="E12" s="199">
        <v>51.666666666666664</v>
      </c>
      <c r="F12" s="199">
        <v>53.3333333333</v>
      </c>
      <c r="G12" s="30">
        <f>sz1sz2h!O11</f>
        <v>54</v>
      </c>
      <c r="H12" s="39">
        <f t="shared" si="2"/>
        <v>54</v>
      </c>
      <c r="I12" s="203">
        <v>16</v>
      </c>
      <c r="J12" s="203">
        <v>13</v>
      </c>
      <c r="K12" s="114">
        <f>(sz1sz2h!P11)</f>
        <v>10.666666666666666</v>
      </c>
      <c r="L12" s="205">
        <v>3</v>
      </c>
      <c r="M12" s="205">
        <v>2</v>
      </c>
      <c r="N12" s="33">
        <f>sz3sz4!G10</f>
        <v>2</v>
      </c>
      <c r="O12" s="188">
        <v>141</v>
      </c>
      <c r="P12" s="188">
        <v>151</v>
      </c>
      <c r="Q12" s="34">
        <f>(sz3sz4!F10)</f>
        <v>138</v>
      </c>
      <c r="R12" s="209">
        <v>0.7758620689655172</v>
      </c>
      <c r="S12" s="290">
        <v>0.6545454545</v>
      </c>
      <c r="T12" s="209">
        <f>(sz1sz2h!Q11)</f>
        <v>0.5</v>
      </c>
      <c r="U12" s="152">
        <f t="shared" si="1"/>
        <v>0.6434691744885058</v>
      </c>
    </row>
    <row r="13" spans="1:21" ht="12.75">
      <c r="A13" s="148" t="s">
        <v>23</v>
      </c>
      <c r="B13" s="194">
        <v>47</v>
      </c>
      <c r="C13" s="194">
        <v>60</v>
      </c>
      <c r="D13" s="31">
        <f>(n!G12)</f>
        <v>76.66666666666667</v>
      </c>
      <c r="E13" s="199">
        <v>59.333333333333336</v>
      </c>
      <c r="F13" s="199">
        <v>62.333333333333</v>
      </c>
      <c r="G13" s="30">
        <f>sz1sz2h!O12</f>
        <v>61.333333333333336</v>
      </c>
      <c r="H13" s="39">
        <f t="shared" si="2"/>
        <v>61.333333333333336</v>
      </c>
      <c r="I13" s="203">
        <v>5</v>
      </c>
      <c r="J13" s="203">
        <v>5</v>
      </c>
      <c r="K13" s="114">
        <f>(sz1sz2h!P12)</f>
        <v>6.333333333333333</v>
      </c>
      <c r="L13" s="205">
        <v>2</v>
      </c>
      <c r="M13" s="205">
        <v>2</v>
      </c>
      <c r="N13" s="33">
        <f>sz3sz4!G11</f>
        <v>2</v>
      </c>
      <c r="O13" s="188">
        <v>80</v>
      </c>
      <c r="P13" s="188">
        <v>120</v>
      </c>
      <c r="Q13" s="34">
        <f>(sz3sz4!F11)</f>
        <v>156</v>
      </c>
      <c r="R13" s="209">
        <v>0.2830188679245283</v>
      </c>
      <c r="S13" s="290">
        <v>0.2678571429</v>
      </c>
      <c r="T13" s="209">
        <f>(sz1sz2h!Q12)</f>
        <v>0.2878787878787879</v>
      </c>
      <c r="U13" s="152">
        <f t="shared" si="1"/>
        <v>0.27958493290110537</v>
      </c>
    </row>
    <row r="14" spans="1:21" ht="12.75">
      <c r="A14" s="148" t="s">
        <v>24</v>
      </c>
      <c r="B14" s="194">
        <v>427</v>
      </c>
      <c r="C14" s="194">
        <v>380</v>
      </c>
      <c r="D14" s="31">
        <f>(n!G13)</f>
        <v>399.3333333333333</v>
      </c>
      <c r="E14" s="199">
        <v>55.666666666666664</v>
      </c>
      <c r="F14" s="199">
        <v>34.333333333</v>
      </c>
      <c r="G14" s="30">
        <f>sz1sz2h!O13</f>
        <v>31.666666666666668</v>
      </c>
      <c r="H14" s="39">
        <f t="shared" si="2"/>
        <v>31.666666666666668</v>
      </c>
      <c r="I14" s="203">
        <v>3.3333333333333335</v>
      </c>
      <c r="J14" s="203">
        <v>2.6666666</v>
      </c>
      <c r="K14" s="114">
        <f>(sz1sz2h!P13)</f>
        <v>1.6666666666666667</v>
      </c>
      <c r="L14" s="205">
        <v>2</v>
      </c>
      <c r="M14" s="205">
        <v>2</v>
      </c>
      <c r="N14" s="33">
        <f>sz3sz4!G12</f>
        <v>3</v>
      </c>
      <c r="O14" s="188">
        <v>197</v>
      </c>
      <c r="P14" s="188">
        <v>207</v>
      </c>
      <c r="Q14" s="34">
        <f>(sz3sz4!F12)</f>
        <v>202</v>
      </c>
      <c r="R14" s="210">
        <v>0.08256880733944955</v>
      </c>
      <c r="S14" s="290">
        <v>0.0517241379</v>
      </c>
      <c r="T14" s="209">
        <f>(sz1sz2h!Q13)</f>
        <v>0.04597701149425287</v>
      </c>
      <c r="U14" s="152">
        <f t="shared" si="1"/>
        <v>0.0600899855779008</v>
      </c>
    </row>
    <row r="15" spans="1:21" ht="12.75">
      <c r="A15" s="148" t="s">
        <v>7</v>
      </c>
      <c r="B15" s="194">
        <v>79.66666666666667</v>
      </c>
      <c r="C15" s="194">
        <v>97</v>
      </c>
      <c r="D15" s="31">
        <f>(n!G14)</f>
        <v>122.66666666666667</v>
      </c>
      <c r="E15" s="199">
        <v>41.666666666666664</v>
      </c>
      <c r="F15" s="199">
        <v>41.333333333333</v>
      </c>
      <c r="G15" s="30">
        <f>sz1sz2h!O14</f>
        <v>42.666666666666664</v>
      </c>
      <c r="H15" s="39">
        <f t="shared" si="2"/>
        <v>42.666666666666664</v>
      </c>
      <c r="I15" s="203">
        <v>20.333333333333332</v>
      </c>
      <c r="J15" s="203">
        <v>22.333333</v>
      </c>
      <c r="K15" s="114">
        <f>(sz1sz2h!P14)</f>
        <v>23</v>
      </c>
      <c r="L15" s="205">
        <v>2</v>
      </c>
      <c r="M15" s="205">
        <v>2</v>
      </c>
      <c r="N15" s="33">
        <f>sz3sz4!G13</f>
        <v>2</v>
      </c>
      <c r="O15" s="188">
        <v>39</v>
      </c>
      <c r="P15" s="188">
        <v>70</v>
      </c>
      <c r="Q15" s="34">
        <f>(sz3sz4!F13)</f>
        <v>76</v>
      </c>
      <c r="R15" s="209">
        <v>0.7045454545454546</v>
      </c>
      <c r="S15" s="290">
        <v>0.925</v>
      </c>
      <c r="T15" s="209">
        <f>(sz1sz2h!Q14)</f>
        <v>1</v>
      </c>
      <c r="U15" s="152">
        <f t="shared" si="1"/>
        <v>0.8765151515151516</v>
      </c>
    </row>
    <row r="16" spans="1:21" ht="12.75">
      <c r="A16" s="148" t="s">
        <v>9</v>
      </c>
      <c r="B16" s="194">
        <v>615</v>
      </c>
      <c r="C16" s="194">
        <v>559</v>
      </c>
      <c r="D16" s="31">
        <f>(n!G15)</f>
        <v>503.6666666666667</v>
      </c>
      <c r="E16" s="199">
        <v>190</v>
      </c>
      <c r="F16" s="199">
        <v>188.333333333333</v>
      </c>
      <c r="G16" s="30">
        <f>sz1sz2h!O15</f>
        <v>182.66666666666666</v>
      </c>
      <c r="H16" s="39">
        <f t="shared" si="2"/>
        <v>182.66666666666666</v>
      </c>
      <c r="I16" s="203">
        <v>37</v>
      </c>
      <c r="J16" s="203">
        <v>31.3333333</v>
      </c>
      <c r="K16" s="114">
        <f>(sz1sz2h!P15)</f>
        <v>36.666666666666664</v>
      </c>
      <c r="L16" s="205">
        <v>7</v>
      </c>
      <c r="M16" s="205">
        <v>7</v>
      </c>
      <c r="N16" s="33">
        <f>sz3sz4!G14</f>
        <v>7</v>
      </c>
      <c r="O16" s="188">
        <v>441</v>
      </c>
      <c r="P16" s="188">
        <v>431</v>
      </c>
      <c r="Q16" s="34">
        <f>(sz3sz4!F14)</f>
        <v>409</v>
      </c>
      <c r="R16" s="209">
        <v>0.3441295546558704</v>
      </c>
      <c r="S16" s="290">
        <v>0.3394495413</v>
      </c>
      <c r="T16" s="209">
        <f>(sz1sz2h!Q15)</f>
        <v>0.4354066985645933</v>
      </c>
      <c r="U16" s="152">
        <f t="shared" si="1"/>
        <v>0.3729952648401546</v>
      </c>
    </row>
    <row r="17" spans="1:21" ht="12.75">
      <c r="A17" s="148" t="s">
        <v>8</v>
      </c>
      <c r="B17" s="194">
        <v>82</v>
      </c>
      <c r="C17" s="194">
        <v>80</v>
      </c>
      <c r="D17" s="31">
        <f>(n!G16)</f>
        <v>105.33333333333333</v>
      </c>
      <c r="E17" s="199">
        <v>27.666666666666668</v>
      </c>
      <c r="F17" s="199">
        <v>33.3333333333333</v>
      </c>
      <c r="G17" s="30">
        <f>sz1sz2h!O16</f>
        <v>34</v>
      </c>
      <c r="H17" s="42">
        <f t="shared" si="2"/>
        <v>34</v>
      </c>
      <c r="I17" s="203">
        <v>9.333333333333334</v>
      </c>
      <c r="J17" s="203">
        <v>10</v>
      </c>
      <c r="K17" s="114">
        <f>(sz1sz2h!P16)</f>
        <v>8.333333333333334</v>
      </c>
      <c r="L17" s="205">
        <v>1</v>
      </c>
      <c r="M17" s="205">
        <v>1</v>
      </c>
      <c r="N17" s="33">
        <f>sz3sz4!G15</f>
        <v>1</v>
      </c>
      <c r="O17" s="188">
        <v>42</v>
      </c>
      <c r="P17" s="188">
        <v>54</v>
      </c>
      <c r="Q17" s="34">
        <f>(sz3sz4!F15)</f>
        <v>42</v>
      </c>
      <c r="R17" s="209">
        <v>0.7857142857142857</v>
      </c>
      <c r="S17" s="290">
        <v>1</v>
      </c>
      <c r="T17" s="209">
        <f>(sz1sz2h!Q16)</f>
        <v>0.6666666666666666</v>
      </c>
      <c r="U17" s="152">
        <f t="shared" si="1"/>
        <v>0.8174603174603173</v>
      </c>
    </row>
    <row r="18" spans="1:21" ht="12.75">
      <c r="A18" s="148" t="s">
        <v>22</v>
      </c>
      <c r="B18" s="191">
        <v>112.66666666666667</v>
      </c>
      <c r="C18" s="191">
        <v>124</v>
      </c>
      <c r="D18" s="129">
        <f>(n!G17)</f>
        <v>117.66666666666667</v>
      </c>
      <c r="E18" s="198">
        <v>56</v>
      </c>
      <c r="F18" s="198">
        <v>58</v>
      </c>
      <c r="G18" s="144">
        <f>sz1sz2h!O17</f>
        <v>60.333333333333336</v>
      </c>
      <c r="H18" s="142">
        <f t="shared" si="2"/>
        <v>60.333333333333336</v>
      </c>
      <c r="I18" s="197">
        <v>13.666666666666666</v>
      </c>
      <c r="J18" s="197">
        <v>10.333333</v>
      </c>
      <c r="K18" s="131">
        <f>(sz1sz2h!P17)</f>
        <v>8.333333333333334</v>
      </c>
      <c r="L18" s="204">
        <v>3</v>
      </c>
      <c r="M18" s="204">
        <v>3</v>
      </c>
      <c r="N18" s="132">
        <f>sz3sz4!G16</f>
        <v>4</v>
      </c>
      <c r="O18" s="189">
        <v>54</v>
      </c>
      <c r="P18" s="189">
        <v>64</v>
      </c>
      <c r="Q18" s="133">
        <f>(sz3sz4!F16)</f>
        <v>43</v>
      </c>
      <c r="R18" s="214">
        <v>0.5230769230769231</v>
      </c>
      <c r="S18" s="290">
        <v>0.3823529412</v>
      </c>
      <c r="T18" s="214">
        <f>(sz1sz2h!Q17)</f>
        <v>0.30985915492957744</v>
      </c>
      <c r="U18" s="153">
        <f t="shared" si="1"/>
        <v>0.40509633973550024</v>
      </c>
    </row>
    <row r="19" spans="1:21" ht="12.75">
      <c r="A19" s="148" t="s">
        <v>97</v>
      </c>
      <c r="B19" s="193">
        <v>25.333333333333332</v>
      </c>
      <c r="C19" s="193">
        <v>45</v>
      </c>
      <c r="D19" s="143">
        <f>(n!G18)</f>
        <v>125</v>
      </c>
      <c r="E19" s="195">
        <v>225.66666666666666</v>
      </c>
      <c r="F19" s="195">
        <v>202.333333333333</v>
      </c>
      <c r="G19" s="145">
        <f>sz1sz2h!O18</f>
        <v>185.33333333333334</v>
      </c>
      <c r="H19" s="87"/>
      <c r="I19" s="202">
        <v>31</v>
      </c>
      <c r="J19" s="202">
        <v>25.3333333</v>
      </c>
      <c r="K19" s="146">
        <f>(sz1sz2h!P18)</f>
        <v>31.333333333333332</v>
      </c>
      <c r="L19" s="206">
        <v>2</v>
      </c>
      <c r="M19" s="206">
        <v>3</v>
      </c>
      <c r="N19" s="140">
        <f>sz3sz4!G17</f>
        <v>3</v>
      </c>
      <c r="O19" s="190">
        <v>160</v>
      </c>
      <c r="P19" s="190">
        <v>290</v>
      </c>
      <c r="Q19" s="141">
        <f>(sz3sz4!F17)</f>
        <v>212</v>
      </c>
      <c r="R19" s="216">
        <v>0.3392070484581498</v>
      </c>
      <c r="S19" s="290">
        <v>0.3027522936</v>
      </c>
      <c r="T19" s="217">
        <f>(sz1sz2h!Q18)</f>
        <v>0.38967136150234744</v>
      </c>
      <c r="U19" s="152">
        <f>AVERAGE(R19:T19)</f>
        <v>0.3438769011868324</v>
      </c>
    </row>
    <row r="20" spans="1:21" ht="12.75">
      <c r="A20" s="148" t="s">
        <v>10</v>
      </c>
      <c r="B20" s="193">
        <v>271.3333333333333</v>
      </c>
      <c r="C20" s="193">
        <v>220</v>
      </c>
      <c r="D20" s="143">
        <f>(n!G19)</f>
        <v>223</v>
      </c>
      <c r="E20" s="195">
        <v>131</v>
      </c>
      <c r="F20" s="195">
        <v>128.3333333333</v>
      </c>
      <c r="G20" s="145">
        <f>sz1sz2h!O19</f>
        <v>139.33333333333334</v>
      </c>
      <c r="H20" s="87">
        <f t="shared" si="2"/>
        <v>139.33333333333334</v>
      </c>
      <c r="I20" s="202">
        <v>33.666666666666664</v>
      </c>
      <c r="J20" s="202">
        <v>33.333333</v>
      </c>
      <c r="K20" s="146">
        <f>(sz1sz2h!P19)</f>
        <v>35.333333333333336</v>
      </c>
      <c r="L20" s="206">
        <v>6</v>
      </c>
      <c r="M20" s="206">
        <v>6</v>
      </c>
      <c r="N20" s="140">
        <f>sz3sz4!G18</f>
        <v>7</v>
      </c>
      <c r="O20" s="190">
        <v>459</v>
      </c>
      <c r="P20" s="190">
        <v>428</v>
      </c>
      <c r="Q20" s="141">
        <f>(sz3sz4!F18)</f>
        <v>399</v>
      </c>
      <c r="R20" s="211">
        <v>0.3593220338983051</v>
      </c>
      <c r="S20" s="290">
        <v>0.3562753036</v>
      </c>
      <c r="T20" s="217">
        <v>0.3593220338983051</v>
      </c>
      <c r="U20" s="152">
        <f t="shared" si="1"/>
        <v>0.35830645713220344</v>
      </c>
    </row>
    <row r="21" spans="1:21" ht="12.75">
      <c r="A21" s="148" t="s">
        <v>84</v>
      </c>
      <c r="B21" s="192">
        <v>11.666666666666666</v>
      </c>
      <c r="C21" s="192">
        <v>26</v>
      </c>
      <c r="D21" s="137">
        <f>(n!G20)</f>
        <v>46</v>
      </c>
      <c r="E21" s="201">
        <v>11.666666666666666</v>
      </c>
      <c r="F21" s="201">
        <v>24.66666666666</v>
      </c>
      <c r="G21" s="32">
        <f>sz1sz2h!O20</f>
        <v>40.333333333333336</v>
      </c>
      <c r="H21" s="42"/>
      <c r="I21" s="203">
        <v>0.6666666666666666</v>
      </c>
      <c r="J21" s="203">
        <v>1.666666</v>
      </c>
      <c r="K21" s="114">
        <f>(sz1sz2h!P20)</f>
        <v>3</v>
      </c>
      <c r="L21" s="205">
        <v>1</v>
      </c>
      <c r="M21" s="205">
        <v>3</v>
      </c>
      <c r="N21" s="33">
        <f>sz3sz4!G19</f>
        <v>4</v>
      </c>
      <c r="O21" s="188">
        <v>150</v>
      </c>
      <c r="P21" s="188">
        <v>187</v>
      </c>
      <c r="Q21" s="34">
        <f>(sz3sz4!F19)</f>
        <v>195</v>
      </c>
      <c r="R21" s="215">
        <v>0.4413605763552616</v>
      </c>
      <c r="S21" s="290">
        <v>0.4682926829</v>
      </c>
      <c r="T21" s="209">
        <v>0.4413605763552616</v>
      </c>
      <c r="U21" s="151">
        <f t="shared" si="1"/>
        <v>0.4503379452035077</v>
      </c>
    </row>
    <row r="22" spans="1:21" ht="12.75">
      <c r="A22" s="148" t="s">
        <v>25</v>
      </c>
      <c r="B22" s="194">
        <v>0.3333333333333333</v>
      </c>
      <c r="C22" s="194">
        <v>0</v>
      </c>
      <c r="D22" s="31">
        <f>(n!G21)</f>
        <v>1.3333333333333333</v>
      </c>
      <c r="E22" s="199">
        <v>17</v>
      </c>
      <c r="F22" s="199">
        <v>14.66666666666</v>
      </c>
      <c r="G22" s="30">
        <f>sz1sz2h!O21</f>
        <v>12.666666666666666</v>
      </c>
      <c r="H22" s="41">
        <f aca="true" t="shared" si="3" ref="H22:H30">G22</f>
        <v>12.666666666666666</v>
      </c>
      <c r="I22" s="203">
        <v>2</v>
      </c>
      <c r="J22" s="203">
        <v>2</v>
      </c>
      <c r="K22" s="114">
        <f>(sz1sz2h!P21)</f>
        <v>3</v>
      </c>
      <c r="L22" s="205">
        <v>1</v>
      </c>
      <c r="M22" s="205">
        <v>1</v>
      </c>
      <c r="N22" s="33">
        <f>sz3sz4!G20</f>
        <v>1</v>
      </c>
      <c r="O22" s="188">
        <v>24</v>
      </c>
      <c r="P22" s="188">
        <v>24</v>
      </c>
      <c r="Q22" s="34">
        <f>(sz3sz4!F20)</f>
        <v>24</v>
      </c>
      <c r="R22" s="211">
        <v>0.15384615384615385</v>
      </c>
      <c r="S22" s="290">
        <v>0.2</v>
      </c>
      <c r="T22" s="209">
        <v>0.15384615384615385</v>
      </c>
      <c r="U22" s="152">
        <f t="shared" si="1"/>
        <v>0.1692307692307692</v>
      </c>
    </row>
    <row r="23" spans="1:21" ht="12.75">
      <c r="A23" s="148" t="s">
        <v>19</v>
      </c>
      <c r="B23" s="194">
        <v>434.3333333333333</v>
      </c>
      <c r="C23" s="194">
        <v>391</v>
      </c>
      <c r="D23" s="31">
        <f>(n!G22)</f>
        <v>326.6666666666667</v>
      </c>
      <c r="E23" s="199">
        <v>168.33333333333334</v>
      </c>
      <c r="F23" s="199">
        <v>166.33333333333</v>
      </c>
      <c r="G23" s="30">
        <f>sz1sz2h!O22</f>
        <v>160.66666666666666</v>
      </c>
      <c r="H23" s="41">
        <f t="shared" si="3"/>
        <v>160.66666666666666</v>
      </c>
      <c r="I23" s="203">
        <v>44.666666666666664</v>
      </c>
      <c r="J23" s="203">
        <v>39.666666</v>
      </c>
      <c r="K23" s="114">
        <f>(sz1sz2h!P22)</f>
        <v>30.666666666666668</v>
      </c>
      <c r="L23" s="205">
        <v>9</v>
      </c>
      <c r="M23" s="205">
        <v>9</v>
      </c>
      <c r="N23" s="33">
        <f>sz3sz4!G21</f>
        <v>8</v>
      </c>
      <c r="O23" s="188">
        <v>339</v>
      </c>
      <c r="P23" s="188">
        <v>343</v>
      </c>
      <c r="Q23" s="34">
        <f>(sz3sz4!F21)</f>
        <v>315</v>
      </c>
      <c r="R23" s="211">
        <v>0.39933993399339934</v>
      </c>
      <c r="S23" s="290">
        <v>0.4753363229</v>
      </c>
      <c r="T23" s="209">
        <v>0.39933993399339934</v>
      </c>
      <c r="U23" s="152">
        <f t="shared" si="1"/>
        <v>0.4246720636289329</v>
      </c>
    </row>
    <row r="24" spans="1:21" ht="12.75">
      <c r="A24" s="148" t="s">
        <v>12</v>
      </c>
      <c r="B24" s="194">
        <v>677</v>
      </c>
      <c r="C24" s="194">
        <v>670</v>
      </c>
      <c r="D24" s="31">
        <f>(n!G23)</f>
        <v>675.3333333333334</v>
      </c>
      <c r="E24" s="199">
        <v>264.6666666666667</v>
      </c>
      <c r="F24" s="199">
        <v>251.333333333333</v>
      </c>
      <c r="G24" s="30">
        <f>sz1sz2h!O23</f>
        <v>246</v>
      </c>
      <c r="H24" s="41">
        <f t="shared" si="3"/>
        <v>246</v>
      </c>
      <c r="I24" s="203">
        <v>28.666666666666668</v>
      </c>
      <c r="J24" s="203">
        <v>25.666666</v>
      </c>
      <c r="K24" s="114">
        <f>(sz1sz2h!P23)</f>
        <v>28.666666666666668</v>
      </c>
      <c r="L24" s="205">
        <v>8</v>
      </c>
      <c r="M24" s="205">
        <v>10</v>
      </c>
      <c r="N24" s="33">
        <f>sz3sz4!G22</f>
        <v>10</v>
      </c>
      <c r="O24" s="188">
        <v>335</v>
      </c>
      <c r="P24" s="188">
        <v>347</v>
      </c>
      <c r="Q24" s="34">
        <f>(sz3sz4!F22)</f>
        <v>340</v>
      </c>
      <c r="R24" s="211">
        <v>0.3346456692913386</v>
      </c>
      <c r="S24" s="290">
        <v>0.2365930599</v>
      </c>
      <c r="T24" s="209">
        <v>0.3346456692913386</v>
      </c>
      <c r="U24" s="152">
        <f t="shared" si="1"/>
        <v>0.3019614661608924</v>
      </c>
    </row>
    <row r="25" spans="1:21" ht="12.75">
      <c r="A25" s="148" t="s">
        <v>13</v>
      </c>
      <c r="B25" s="194">
        <v>1197.6666666666667</v>
      </c>
      <c r="C25" s="194">
        <v>1188</v>
      </c>
      <c r="D25" s="31">
        <f>(n!G24)</f>
        <v>1187</v>
      </c>
      <c r="E25" s="199">
        <v>879</v>
      </c>
      <c r="F25" s="199">
        <v>900.666666666666</v>
      </c>
      <c r="G25" s="30">
        <f>sz1sz2h!O24</f>
        <v>914.3333333333334</v>
      </c>
      <c r="H25" s="41">
        <f t="shared" si="3"/>
        <v>914.3333333333334</v>
      </c>
      <c r="I25" s="203">
        <v>156</v>
      </c>
      <c r="J25" s="203">
        <v>156.33333</v>
      </c>
      <c r="K25" s="114">
        <f>(sz1sz2h!P24)</f>
        <v>153.66666666666666</v>
      </c>
      <c r="L25" s="205">
        <v>23</v>
      </c>
      <c r="M25" s="205">
        <v>23</v>
      </c>
      <c r="N25" s="33">
        <f>sz3sz4!G23</f>
        <v>25</v>
      </c>
      <c r="O25" s="188">
        <v>1125</v>
      </c>
      <c r="P25" s="188">
        <v>1144</v>
      </c>
      <c r="Q25" s="34">
        <f>(sz3sz4!F23)</f>
        <v>1169</v>
      </c>
      <c r="R25" s="211">
        <v>0.3423913043478261</v>
      </c>
      <c r="S25" s="290">
        <v>0.4196078431</v>
      </c>
      <c r="T25" s="209">
        <v>0.3423913043478261</v>
      </c>
      <c r="U25" s="152">
        <f t="shared" si="1"/>
        <v>0.36813015059855075</v>
      </c>
    </row>
    <row r="26" spans="1:21" ht="12.75">
      <c r="A26" s="148" t="s">
        <v>14</v>
      </c>
      <c r="B26" s="194">
        <v>699</v>
      </c>
      <c r="C26" s="194">
        <v>762</v>
      </c>
      <c r="D26" s="31">
        <f>(n!G25)</f>
        <v>910.6666666666666</v>
      </c>
      <c r="E26" s="199">
        <v>372.3333333333333</v>
      </c>
      <c r="F26" s="199">
        <v>406.666666666666</v>
      </c>
      <c r="G26" s="30">
        <f>sz1sz2h!O25</f>
        <v>429.3333333333333</v>
      </c>
      <c r="H26" s="41">
        <f t="shared" si="3"/>
        <v>429.3333333333333</v>
      </c>
      <c r="I26" s="203">
        <v>131.66666666666666</v>
      </c>
      <c r="J26" s="203">
        <v>125.66666</v>
      </c>
      <c r="K26" s="114">
        <f>(sz1sz2h!P25)</f>
        <v>101</v>
      </c>
      <c r="L26" s="205">
        <v>7</v>
      </c>
      <c r="M26" s="205">
        <v>7</v>
      </c>
      <c r="N26" s="33">
        <f>sz3sz4!G24</f>
        <v>7</v>
      </c>
      <c r="O26" s="188">
        <v>775</v>
      </c>
      <c r="P26" s="188">
        <v>812</v>
      </c>
      <c r="Q26" s="34">
        <f>(sz3sz4!F24)</f>
        <v>812</v>
      </c>
      <c r="R26" s="211">
        <v>0.5833333333333334</v>
      </c>
      <c r="S26" s="290">
        <v>0.589010989</v>
      </c>
      <c r="T26" s="209">
        <v>0.5833333333333334</v>
      </c>
      <c r="U26" s="152">
        <f t="shared" si="1"/>
        <v>0.5852258852222222</v>
      </c>
    </row>
    <row r="27" spans="1:21" ht="12.75">
      <c r="A27" s="148" t="s">
        <v>15</v>
      </c>
      <c r="B27" s="194">
        <v>244.33333333333334</v>
      </c>
      <c r="C27" s="194">
        <v>274</v>
      </c>
      <c r="D27" s="31">
        <f>(n!G26)</f>
        <v>336</v>
      </c>
      <c r="E27" s="199">
        <v>155.33333333333334</v>
      </c>
      <c r="F27" s="199">
        <v>163.66666666666</v>
      </c>
      <c r="G27" s="30">
        <f>sz1sz2h!O26</f>
        <v>159</v>
      </c>
      <c r="H27" s="41">
        <f t="shared" si="3"/>
        <v>159</v>
      </c>
      <c r="I27" s="203">
        <v>15.333333333333334</v>
      </c>
      <c r="J27" s="203">
        <v>18.333333</v>
      </c>
      <c r="K27" s="114">
        <f>(sz1sz2h!P26)</f>
        <v>19</v>
      </c>
      <c r="L27" s="205">
        <v>6</v>
      </c>
      <c r="M27" s="205">
        <v>6</v>
      </c>
      <c r="N27" s="33">
        <f>sz3sz4!G25</f>
        <v>6</v>
      </c>
      <c r="O27" s="188">
        <v>219</v>
      </c>
      <c r="P27" s="188">
        <v>241</v>
      </c>
      <c r="Q27" s="34">
        <f>(sz3sz4!F25)</f>
        <v>248</v>
      </c>
      <c r="R27" s="211">
        <v>0.1901840490797546</v>
      </c>
      <c r="S27" s="290">
        <v>0.3655172414</v>
      </c>
      <c r="T27" s="209">
        <v>0.1901840490797546</v>
      </c>
      <c r="U27" s="152">
        <f t="shared" si="1"/>
        <v>0.24862844651983643</v>
      </c>
    </row>
    <row r="28" spans="1:21" ht="12.75">
      <c r="A28" s="148" t="s">
        <v>18</v>
      </c>
      <c r="B28" s="194">
        <v>34</v>
      </c>
      <c r="C28" s="194">
        <v>23</v>
      </c>
      <c r="D28" s="31">
        <f>(n!G27)</f>
        <v>25.333333333333332</v>
      </c>
      <c r="E28" s="199">
        <v>38</v>
      </c>
      <c r="F28" s="199">
        <v>39.66666666666</v>
      </c>
      <c r="G28" s="30">
        <f>sz1sz2h!O27</f>
        <v>39.666666666666664</v>
      </c>
      <c r="H28" s="41">
        <f t="shared" si="3"/>
        <v>39.666666666666664</v>
      </c>
      <c r="I28" s="203">
        <v>5.333333333333333</v>
      </c>
      <c r="J28" s="203">
        <v>5.6666666</v>
      </c>
      <c r="K28" s="114">
        <f>(sz1sz2h!P27)</f>
        <v>7</v>
      </c>
      <c r="L28" s="205">
        <v>3</v>
      </c>
      <c r="M28" s="205">
        <v>2</v>
      </c>
      <c r="N28" s="33">
        <f>sz3sz4!G26</f>
        <v>3</v>
      </c>
      <c r="O28" s="188">
        <v>26</v>
      </c>
      <c r="P28" s="188">
        <v>25</v>
      </c>
      <c r="Q28" s="34">
        <f>(sz3sz4!F26)</f>
        <v>28</v>
      </c>
      <c r="R28" s="211">
        <v>0.2777777777777778</v>
      </c>
      <c r="S28" s="290">
        <v>0.1578947368</v>
      </c>
      <c r="T28" s="209">
        <v>0.2777777777777778</v>
      </c>
      <c r="U28" s="152">
        <f t="shared" si="1"/>
        <v>0.23781676411851851</v>
      </c>
    </row>
    <row r="29" spans="1:21" ht="12.75">
      <c r="A29" s="148" t="s">
        <v>17</v>
      </c>
      <c r="B29" s="194">
        <v>484.3333333333333</v>
      </c>
      <c r="C29" s="194">
        <v>418</v>
      </c>
      <c r="D29" s="31">
        <f>(n!G28)</f>
        <v>457</v>
      </c>
      <c r="E29" s="199">
        <v>292</v>
      </c>
      <c r="F29" s="199">
        <v>262.6666666666</v>
      </c>
      <c r="G29" s="30">
        <f>sz1sz2h!O28</f>
        <v>262</v>
      </c>
      <c r="H29" s="39">
        <f t="shared" si="3"/>
        <v>262</v>
      </c>
      <c r="I29" s="203">
        <v>67.66666666666667</v>
      </c>
      <c r="J29" s="203">
        <v>74.333333</v>
      </c>
      <c r="K29" s="114">
        <f>(sz1sz2h!P28)</f>
        <v>67.33333333333333</v>
      </c>
      <c r="L29" s="205">
        <v>8</v>
      </c>
      <c r="M29" s="205">
        <v>8</v>
      </c>
      <c r="N29" s="33">
        <f>sz3sz4!G27</f>
        <v>8</v>
      </c>
      <c r="O29" s="188">
        <v>488</v>
      </c>
      <c r="P29" s="188">
        <v>492</v>
      </c>
      <c r="Q29" s="34">
        <f>(sz3sz4!F27)</f>
        <v>471</v>
      </c>
      <c r="R29" s="211">
        <v>0.5153374233128835</v>
      </c>
      <c r="S29" s="290">
        <v>0.7577854671</v>
      </c>
      <c r="T29" s="209">
        <v>0.5153374233128835</v>
      </c>
      <c r="U29" s="152">
        <f t="shared" si="1"/>
        <v>0.596153437908589</v>
      </c>
    </row>
    <row r="30" spans="1:21" ht="13.5" thickBot="1">
      <c r="A30" s="148" t="s">
        <v>16</v>
      </c>
      <c r="B30" s="191">
        <v>1541.6666666666667</v>
      </c>
      <c r="C30" s="191">
        <v>1527</v>
      </c>
      <c r="D30" s="129">
        <f>(n!G29)</f>
        <v>1609.6666666666667</v>
      </c>
      <c r="E30" s="200">
        <v>682.6666666666666</v>
      </c>
      <c r="F30" s="200">
        <v>724</v>
      </c>
      <c r="G30" s="130">
        <f>sz1sz2h!O29</f>
        <v>727.3333333333334</v>
      </c>
      <c r="H30" s="91">
        <f t="shared" si="3"/>
        <v>727.3333333333334</v>
      </c>
      <c r="I30" s="197">
        <v>171.33333333333334</v>
      </c>
      <c r="J30" s="197">
        <v>171.3333333</v>
      </c>
      <c r="K30" s="131">
        <f>(sz1sz2h!P29)</f>
        <v>164.33333333333334</v>
      </c>
      <c r="L30" s="204">
        <v>17</v>
      </c>
      <c r="M30" s="204">
        <v>17</v>
      </c>
      <c r="N30" s="132">
        <f>sz3sz4!G28</f>
        <v>17</v>
      </c>
      <c r="O30" s="189">
        <v>1331</v>
      </c>
      <c r="P30" s="189">
        <v>1347</v>
      </c>
      <c r="Q30" s="133">
        <f>(sz3sz4!F28)</f>
        <v>1314</v>
      </c>
      <c r="R30" s="212">
        <v>0.5633001422475107</v>
      </c>
      <c r="S30" s="291">
        <v>0.5622435021</v>
      </c>
      <c r="T30" s="209">
        <v>0.5633001422475107</v>
      </c>
      <c r="U30" s="153">
        <f t="shared" si="1"/>
        <v>0.5629479288650071</v>
      </c>
    </row>
    <row r="31" spans="1:21" s="5" customFormat="1" ht="13.5" thickBot="1">
      <c r="A31" s="150" t="s">
        <v>21</v>
      </c>
      <c r="B31" s="147">
        <f aca="true" t="shared" si="4" ref="B31:G31">SUM(B4:B30)</f>
        <v>14326.333333333334</v>
      </c>
      <c r="C31" s="147">
        <f t="shared" si="4"/>
        <v>13933</v>
      </c>
      <c r="D31" s="135">
        <f t="shared" si="4"/>
        <v>14437.666666666668</v>
      </c>
      <c r="E31" s="134">
        <f t="shared" si="4"/>
        <v>7017</v>
      </c>
      <c r="F31" s="134">
        <f t="shared" si="4"/>
        <v>7156.66666664949</v>
      </c>
      <c r="G31" s="135">
        <f t="shared" si="4"/>
        <v>7231.999999999999</v>
      </c>
      <c r="H31" s="134">
        <f>SUM(H4:H28)</f>
        <v>5962.999999999999</v>
      </c>
      <c r="I31" s="196">
        <f>SUM(I4:I30)</f>
        <v>1460.6666666666665</v>
      </c>
      <c r="J31" s="196">
        <f>SUM(J4:J30)</f>
        <v>1411.3332961000003</v>
      </c>
      <c r="K31" s="136">
        <f aca="true" t="shared" si="5" ref="K31:Q31">SUM(K4:K30)</f>
        <v>1373.333333333333</v>
      </c>
      <c r="L31" s="134">
        <v>186</v>
      </c>
      <c r="M31" s="134">
        <f>SUM(M4:M30)</f>
        <v>189</v>
      </c>
      <c r="N31" s="135">
        <f t="shared" si="5"/>
        <v>195</v>
      </c>
      <c r="O31" s="134">
        <f t="shared" si="5"/>
        <v>10999</v>
      </c>
      <c r="P31" s="134">
        <f t="shared" si="5"/>
        <v>11271</v>
      </c>
      <c r="Q31" s="135">
        <f t="shared" si="5"/>
        <v>11105</v>
      </c>
      <c r="R31" s="221">
        <v>0.4702782203701434</v>
      </c>
      <c r="S31" s="221">
        <f>AVERAGE(S4:S30)</f>
        <v>0.42774912566666656</v>
      </c>
      <c r="T31" s="218">
        <f>sz1sz2h!Q32</f>
        <v>0.4499633878447645</v>
      </c>
      <c r="U31" s="154">
        <f>(R31+S31+T31)/3</f>
        <v>0.44933024462719146</v>
      </c>
    </row>
    <row r="32" ht="12.75"/>
    <row r="33" ht="12.75"/>
    <row r="34" ht="12.75">
      <c r="B34" s="67"/>
    </row>
    <row r="37" ht="12.75"/>
    <row r="38" ht="12.75"/>
    <row r="39" ht="12.75"/>
    <row r="40" ht="12.75"/>
  </sheetData>
  <sheetProtection/>
  <mergeCells count="6">
    <mergeCell ref="L1:N1"/>
    <mergeCell ref="O1:Q1"/>
    <mergeCell ref="R1:T1"/>
    <mergeCell ref="B1:D1"/>
    <mergeCell ref="E1:G1"/>
    <mergeCell ref="I1:K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3" sqref="P33"/>
    </sheetView>
  </sheetViews>
  <sheetFormatPr defaultColWidth="9.00390625" defaultRowHeight="12.75"/>
  <cols>
    <col min="1" max="1" width="9.253906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7.625" style="0" customWidth="1"/>
    <col min="11" max="11" width="6.75390625" style="0" customWidth="1"/>
    <col min="12" max="12" width="7.00390625" style="0" customWidth="1"/>
    <col min="14" max="15" width="9.125" style="73" customWidth="1"/>
    <col min="16" max="16" width="10.75390625" style="73" customWidth="1"/>
    <col min="17" max="18" width="9.875" style="110" customWidth="1"/>
    <col min="19" max="19" width="7.25390625" style="0" customWidth="1"/>
    <col min="20" max="20" width="7.75390625" style="0" customWidth="1"/>
    <col min="21" max="21" width="6.375" style="0" customWidth="1"/>
    <col min="22" max="22" width="7.00390625" style="0" customWidth="1"/>
    <col min="23" max="23" width="8.75390625" style="0" customWidth="1"/>
    <col min="24" max="24" width="6.875" style="0" customWidth="1"/>
    <col min="25" max="25" width="7.125" style="0" customWidth="1"/>
    <col min="26" max="26" width="7.25390625" style="0" customWidth="1"/>
  </cols>
  <sheetData>
    <row r="1" spans="1:23" ht="15" thickBot="1">
      <c r="A1" s="224">
        <v>20</v>
      </c>
      <c r="B1" s="35"/>
      <c r="C1" s="11"/>
      <c r="D1" s="11"/>
      <c r="E1" s="11"/>
      <c r="F1" s="11"/>
      <c r="G1" s="35"/>
      <c r="H1" t="s">
        <v>80</v>
      </c>
      <c r="M1" t="s">
        <v>81</v>
      </c>
      <c r="N1" s="226"/>
      <c r="O1" s="222"/>
      <c r="P1" s="222"/>
      <c r="R1" s="250">
        <v>2015</v>
      </c>
      <c r="S1" s="53">
        <v>2014</v>
      </c>
      <c r="V1" s="61"/>
      <c r="W1" s="61"/>
    </row>
    <row r="2" spans="1:26" ht="13.5" thickBot="1">
      <c r="A2" s="4" t="s">
        <v>20</v>
      </c>
      <c r="B2" s="37" t="s">
        <v>29</v>
      </c>
      <c r="C2" s="37" t="s">
        <v>28</v>
      </c>
      <c r="D2" s="37" t="s">
        <v>50</v>
      </c>
      <c r="E2" s="37" t="s">
        <v>51</v>
      </c>
      <c r="F2" s="37" t="s">
        <v>52</v>
      </c>
      <c r="G2" s="37" t="s">
        <v>53</v>
      </c>
      <c r="H2" s="64" t="s">
        <v>29</v>
      </c>
      <c r="I2" s="64" t="s">
        <v>28</v>
      </c>
      <c r="J2" s="64" t="s">
        <v>30</v>
      </c>
      <c r="K2" s="64" t="s">
        <v>31</v>
      </c>
      <c r="L2" s="65" t="s">
        <v>32</v>
      </c>
      <c r="M2" s="244"/>
      <c r="N2" s="238"/>
      <c r="O2" s="223" t="s">
        <v>103</v>
      </c>
      <c r="P2" s="223" t="s">
        <v>106</v>
      </c>
      <c r="Q2" s="231"/>
      <c r="R2" s="251"/>
      <c r="S2" s="53"/>
      <c r="T2" t="s">
        <v>96</v>
      </c>
      <c r="U2" t="s">
        <v>55</v>
      </c>
      <c r="V2" s="61"/>
      <c r="W2" s="61"/>
      <c r="X2" s="78" t="s">
        <v>104</v>
      </c>
      <c r="Y2" s="78"/>
      <c r="Z2" s="78"/>
    </row>
    <row r="3" spans="1:27" ht="12.75">
      <c r="A3" s="27" t="s">
        <v>0</v>
      </c>
      <c r="B3" s="31">
        <f>(n!G3)</f>
        <v>1178.3333333333333</v>
      </c>
      <c r="C3" s="32">
        <f>(sz1sz2h!O3)</f>
        <v>345.3333333333333</v>
      </c>
      <c r="D3" s="32">
        <f>(sz1sz2h!P3)</f>
        <v>77.33333333333333</v>
      </c>
      <c r="E3" s="33">
        <f>(sz3sz4!G2)</f>
        <v>9</v>
      </c>
      <c r="F3" s="34">
        <f>(sz3sz4!F2)</f>
        <v>495</v>
      </c>
      <c r="G3" s="38">
        <f>(adatok!U4)</f>
        <v>0.5404741115542494</v>
      </c>
      <c r="H3" s="47">
        <f aca="true" t="shared" si="0" ref="H3:H30">B3/$B$30*$H$32</f>
        <v>15.547699305058524</v>
      </c>
      <c r="I3" s="47">
        <f aca="true" t="shared" si="1" ref="I3:I30">C3/$C$30*$I$32</f>
        <v>6.064343657817109</v>
      </c>
      <c r="J3" s="47">
        <f aca="true" t="shared" si="2" ref="J3:J30">D3/$D$30*$J$32</f>
        <v>25.030097087378646</v>
      </c>
      <c r="K3" s="47">
        <f aca="true" t="shared" si="3" ref="K3:K29">E3/$E$30*$K$32</f>
        <v>5.861538461538462</v>
      </c>
      <c r="L3" s="47">
        <f aca="true" t="shared" si="4" ref="L3:L30">F3/$F$30*$L$32</f>
        <v>16.982890589824404</v>
      </c>
      <c r="M3" s="245">
        <f aca="true" t="shared" si="5" ref="M3:M30">SUM(H3:L3)</f>
        <v>69.48656910161715</v>
      </c>
      <c r="N3" s="239">
        <f>$N$32/$W$30*(0.4*G3*M3+0.6*M3)</f>
        <v>72.05612465762017</v>
      </c>
      <c r="O3" s="227">
        <f>N3*$O$32</f>
        <v>57.64489972609614</v>
      </c>
      <c r="P3" s="227">
        <f>N3*$P$32*X3</f>
        <v>0</v>
      </c>
      <c r="Q3" s="232">
        <f>ROUND(O3+P3,0)</f>
        <v>58</v>
      </c>
      <c r="R3" s="250">
        <f>IF(V3&lt;0,Q3-V3,Q3)</f>
        <v>58</v>
      </c>
      <c r="S3" s="54">
        <v>57</v>
      </c>
      <c r="T3" s="47">
        <f>Q3-S3</f>
        <v>1</v>
      </c>
      <c r="U3">
        <f aca="true" t="shared" si="6" ref="U3:U29">IF(S3&lt;10,1,IF(S3&lt;20,2,INT(S3*0.15)))</f>
        <v>8</v>
      </c>
      <c r="V3" s="62">
        <f aca="true" t="shared" si="7" ref="V3:V29">U3-ABS(T3)</f>
        <v>7</v>
      </c>
      <c r="W3" s="62">
        <f aca="true" t="shared" si="8" ref="W3:W29">0.4*G3*M3+0.6*M3</f>
        <v>56.71421814103009</v>
      </c>
      <c r="X3" s="73">
        <v>0</v>
      </c>
      <c r="Y3" s="47"/>
      <c r="Z3" s="47"/>
      <c r="AA3" s="47"/>
    </row>
    <row r="4" spans="1:27" ht="12.75">
      <c r="A4" s="28" t="s">
        <v>1</v>
      </c>
      <c r="B4" s="31">
        <f>(n!G4)</f>
        <v>1612.3333333333333</v>
      </c>
      <c r="C4" s="32">
        <f>(sz1sz2h!O4)</f>
        <v>525.6666666666666</v>
      </c>
      <c r="D4" s="32">
        <f>(sz1sz2h!P4)</f>
        <v>109.33333333333333</v>
      </c>
      <c r="E4" s="33">
        <f>(sz3sz4!G3)</f>
        <v>15</v>
      </c>
      <c r="F4" s="34">
        <f>(sz3sz4!F3)</f>
        <v>912</v>
      </c>
      <c r="G4" s="38">
        <f>(adatok!U5)</f>
        <v>0.48747119449827087</v>
      </c>
      <c r="H4" s="47">
        <f t="shared" si="0"/>
        <v>21.274178653060282</v>
      </c>
      <c r="I4" s="47">
        <f t="shared" si="1"/>
        <v>9.23114859882006</v>
      </c>
      <c r="J4" s="47">
        <f t="shared" si="2"/>
        <v>35.3873786407767</v>
      </c>
      <c r="K4" s="47">
        <f t="shared" si="3"/>
        <v>9.76923076923077</v>
      </c>
      <c r="L4" s="47">
        <f t="shared" si="4"/>
        <v>31.28968932913102</v>
      </c>
      <c r="M4" s="245">
        <f t="shared" si="5"/>
        <v>106.95162599101884</v>
      </c>
      <c r="N4" s="239">
        <f aca="true" t="shared" si="9" ref="N4:N29">$N$32/$W$30*(0.4*G4*M4+0.6*M4)</f>
        <v>108.02572198068682</v>
      </c>
      <c r="O4" s="227">
        <f aca="true" t="shared" si="10" ref="O4:O29">N4*$O$32</f>
        <v>86.42057758454946</v>
      </c>
      <c r="P4" s="227">
        <f aca="true" t="shared" si="11" ref="P4:P29">N4*$P$32*X4</f>
        <v>30.09596614381935</v>
      </c>
      <c r="Q4" s="232">
        <f aca="true" t="shared" si="12" ref="Q4:Q29">ROUND(O4+P4,0)</f>
        <v>117</v>
      </c>
      <c r="R4" s="250">
        <f aca="true" t="shared" si="13" ref="R4:R29">IF(V4&lt;0,Q4-V4,Q4)</f>
        <v>117</v>
      </c>
      <c r="S4" s="54">
        <v>118</v>
      </c>
      <c r="T4" s="47">
        <f aca="true" t="shared" si="14" ref="T4:T29">Q4-S4</f>
        <v>-1</v>
      </c>
      <c r="U4">
        <f t="shared" si="6"/>
        <v>17</v>
      </c>
      <c r="V4" s="62">
        <f t="shared" si="7"/>
        <v>16</v>
      </c>
      <c r="W4" s="62">
        <f t="shared" si="8"/>
        <v>85.02531034476101</v>
      </c>
      <c r="X4" s="73">
        <v>1</v>
      </c>
      <c r="Y4" s="47"/>
      <c r="Z4" s="47"/>
      <c r="AA4" s="47"/>
    </row>
    <row r="5" spans="1:27" ht="12.75">
      <c r="A5" s="28" t="s">
        <v>107</v>
      </c>
      <c r="B5" s="31">
        <f>(n!G5)</f>
        <v>24.333333333333332</v>
      </c>
      <c r="C5" s="32">
        <f>(sz1sz2h!O5)</f>
        <v>37.333333333333336</v>
      </c>
      <c r="D5" s="32">
        <f>(sz1sz2h!P5)</f>
        <v>2.6666666666666665</v>
      </c>
      <c r="E5" s="33">
        <f>(sz3sz4!G4)</f>
        <v>4</v>
      </c>
      <c r="F5" s="34">
        <f>(sz3sz4!F4)</f>
        <v>22</v>
      </c>
      <c r="G5" s="38">
        <f>(adatok!U6)</f>
        <v>0.16269532935593542</v>
      </c>
      <c r="H5" s="47">
        <f t="shared" si="0"/>
        <v>0.32106988663911523</v>
      </c>
      <c r="I5" s="47">
        <f t="shared" si="1"/>
        <v>0.6556047197640119</v>
      </c>
      <c r="J5" s="47">
        <f t="shared" si="2"/>
        <v>0.863106796116505</v>
      </c>
      <c r="K5" s="47">
        <f t="shared" si="3"/>
        <v>2.605128205128205</v>
      </c>
      <c r="L5" s="47">
        <f t="shared" si="4"/>
        <v>0.754795137325529</v>
      </c>
      <c r="M5" s="245">
        <f t="shared" si="5"/>
        <v>5.199704744973366</v>
      </c>
      <c r="N5" s="239">
        <f t="shared" si="9"/>
        <v>4.393699024125938</v>
      </c>
      <c r="O5" s="227">
        <f t="shared" si="10"/>
        <v>3.514959219300751</v>
      </c>
      <c r="P5" s="227">
        <f t="shared" si="11"/>
        <v>0</v>
      </c>
      <c r="Q5" s="232">
        <f t="shared" si="12"/>
        <v>4</v>
      </c>
      <c r="R5" s="250">
        <f t="shared" si="13"/>
        <v>4</v>
      </c>
      <c r="S5" s="54">
        <v>4</v>
      </c>
      <c r="T5" s="47">
        <f t="shared" si="14"/>
        <v>0</v>
      </c>
      <c r="U5">
        <f t="shared" si="6"/>
        <v>1</v>
      </c>
      <c r="V5" s="62">
        <f t="shared" si="7"/>
        <v>1</v>
      </c>
      <c r="W5" s="62">
        <f t="shared" si="8"/>
        <v>3.458209917398844</v>
      </c>
      <c r="X5" s="73">
        <v>0</v>
      </c>
      <c r="Y5" s="47"/>
      <c r="Z5" s="47"/>
      <c r="AA5" s="47"/>
    </row>
    <row r="6" spans="1:27" ht="12.75">
      <c r="A6" s="28" t="s">
        <v>2</v>
      </c>
      <c r="B6" s="31">
        <f>(n!G6)</f>
        <v>1763.6666666666667</v>
      </c>
      <c r="C6" s="32">
        <f>(sz1sz2h!O6)</f>
        <v>911.6666666666666</v>
      </c>
      <c r="D6" s="32">
        <f>(sz1sz2h!P6)</f>
        <v>153.66666666666666</v>
      </c>
      <c r="E6" s="33">
        <f>(sz3sz4!G5)</f>
        <v>26</v>
      </c>
      <c r="F6" s="34">
        <f>(sz3sz4!F5)</f>
        <v>1317</v>
      </c>
      <c r="G6" s="38">
        <f>(adatok!U7)</f>
        <v>0.4461223435455572</v>
      </c>
      <c r="H6" s="47">
        <f t="shared" si="0"/>
        <v>23.27096945489807</v>
      </c>
      <c r="I6" s="47">
        <f t="shared" si="1"/>
        <v>16.009633112094395</v>
      </c>
      <c r="J6" s="47">
        <f t="shared" si="2"/>
        <v>49.7365291262136</v>
      </c>
      <c r="K6" s="47">
        <f t="shared" si="3"/>
        <v>16.933333333333334</v>
      </c>
      <c r="L6" s="47">
        <f t="shared" si="4"/>
        <v>45.18478162989644</v>
      </c>
      <c r="M6" s="245">
        <f t="shared" si="5"/>
        <v>151.13524665643584</v>
      </c>
      <c r="N6" s="239">
        <f t="shared" si="9"/>
        <v>149.47716110668273</v>
      </c>
      <c r="O6" s="227">
        <f t="shared" si="10"/>
        <v>119.5817288853462</v>
      </c>
      <c r="P6" s="227">
        <f t="shared" si="11"/>
        <v>41.64433708432181</v>
      </c>
      <c r="Q6" s="232">
        <f t="shared" si="12"/>
        <v>161</v>
      </c>
      <c r="R6" s="250">
        <f t="shared" si="13"/>
        <v>161</v>
      </c>
      <c r="S6" s="54">
        <v>156</v>
      </c>
      <c r="T6" s="47">
        <f t="shared" si="14"/>
        <v>5</v>
      </c>
      <c r="U6">
        <f t="shared" si="6"/>
        <v>23</v>
      </c>
      <c r="V6" s="62">
        <f t="shared" si="7"/>
        <v>18</v>
      </c>
      <c r="W6" s="62">
        <f t="shared" si="8"/>
        <v>117.65107216614349</v>
      </c>
      <c r="X6" s="73">
        <v>1</v>
      </c>
      <c r="Y6" s="47"/>
      <c r="Z6" s="47"/>
      <c r="AA6" s="47"/>
    </row>
    <row r="7" spans="1:27" ht="12.75">
      <c r="A7" s="28" t="s">
        <v>3</v>
      </c>
      <c r="B7" s="31">
        <f>(n!G7)</f>
        <v>27</v>
      </c>
      <c r="C7" s="32">
        <f>(sz1sz2h!O7)</f>
        <v>33</v>
      </c>
      <c r="D7" s="32">
        <f>(sz1sz2h!P7)</f>
        <v>2</v>
      </c>
      <c r="E7" s="33">
        <f>(sz3sz4!G6)</f>
        <v>1</v>
      </c>
      <c r="F7" s="34">
        <f>(sz3sz4!F6)</f>
        <v>33</v>
      </c>
      <c r="G7" s="38">
        <f>(adatok!U8)</f>
        <v>0.2440809509826309</v>
      </c>
      <c r="H7" s="47">
        <f t="shared" si="0"/>
        <v>0.3562556276406621</v>
      </c>
      <c r="I7" s="47">
        <f t="shared" si="1"/>
        <v>0.5795077433628318</v>
      </c>
      <c r="J7" s="47">
        <f t="shared" si="2"/>
        <v>0.6473300970873788</v>
      </c>
      <c r="K7" s="47">
        <f t="shared" si="3"/>
        <v>0.6512820512820513</v>
      </c>
      <c r="L7" s="47">
        <f t="shared" si="4"/>
        <v>1.1321927059882935</v>
      </c>
      <c r="M7" s="245">
        <f t="shared" si="5"/>
        <v>3.3665682253612172</v>
      </c>
      <c r="N7" s="239">
        <f t="shared" si="9"/>
        <v>2.9839600329555545</v>
      </c>
      <c r="O7" s="227">
        <f t="shared" si="10"/>
        <v>2.3871680263644435</v>
      </c>
      <c r="P7" s="227">
        <f t="shared" si="11"/>
        <v>0</v>
      </c>
      <c r="Q7" s="232">
        <f t="shared" si="12"/>
        <v>2</v>
      </c>
      <c r="R7" s="250">
        <f t="shared" si="13"/>
        <v>2</v>
      </c>
      <c r="S7" s="54">
        <v>3</v>
      </c>
      <c r="T7" s="47">
        <f t="shared" si="14"/>
        <v>-1</v>
      </c>
      <c r="U7">
        <f t="shared" si="6"/>
        <v>1</v>
      </c>
      <c r="V7" s="62">
        <f t="shared" si="7"/>
        <v>0</v>
      </c>
      <c r="W7" s="62">
        <f t="shared" si="8"/>
        <v>2.34862700481436</v>
      </c>
      <c r="X7" s="73">
        <v>0</v>
      </c>
      <c r="Y7" s="47"/>
      <c r="Z7" s="47"/>
      <c r="AA7" s="72"/>
    </row>
    <row r="8" spans="1:26" ht="12.75">
      <c r="A8" s="28" t="s">
        <v>5</v>
      </c>
      <c r="B8" s="31">
        <f>(n!G8)</f>
        <v>13.666666666666666</v>
      </c>
      <c r="C8" s="32">
        <f>(sz1sz2h!O8)</f>
        <v>9.333333333333334</v>
      </c>
      <c r="D8" s="32">
        <f>(sz1sz2h!P8)</f>
        <v>1.3333333333333333</v>
      </c>
      <c r="E8" s="33">
        <f>(sz3sz4!G7)</f>
        <v>1</v>
      </c>
      <c r="F8" s="34">
        <f>(sz3sz4!F7)</f>
        <v>16</v>
      </c>
      <c r="G8" s="38">
        <f>(adatok!U9)</f>
        <v>0.3592592592592592</v>
      </c>
      <c r="H8" s="47">
        <f t="shared" si="0"/>
        <v>0.18032692263292774</v>
      </c>
      <c r="I8" s="47">
        <f t="shared" si="1"/>
        <v>0.16390117994100298</v>
      </c>
      <c r="J8" s="47">
        <f t="shared" si="2"/>
        <v>0.4315533980582525</v>
      </c>
      <c r="K8" s="47">
        <f t="shared" si="3"/>
        <v>0.6512820512820513</v>
      </c>
      <c r="L8" s="47">
        <f t="shared" si="4"/>
        <v>0.5489419180549302</v>
      </c>
      <c r="M8" s="245">
        <f t="shared" si="5"/>
        <v>1.9760054699691647</v>
      </c>
      <c r="N8" s="239">
        <f t="shared" si="9"/>
        <v>1.8670976767352012</v>
      </c>
      <c r="O8" s="227">
        <f t="shared" si="10"/>
        <v>1.493678141388161</v>
      </c>
      <c r="P8" s="227">
        <f t="shared" si="11"/>
        <v>0</v>
      </c>
      <c r="Q8" s="232">
        <f t="shared" si="12"/>
        <v>1</v>
      </c>
      <c r="R8" s="250">
        <f t="shared" si="13"/>
        <v>1</v>
      </c>
      <c r="S8" s="54">
        <v>1</v>
      </c>
      <c r="T8" s="47">
        <f t="shared" si="14"/>
        <v>0</v>
      </c>
      <c r="U8">
        <f t="shared" si="6"/>
        <v>1</v>
      </c>
      <c r="V8" s="62">
        <f t="shared" si="7"/>
        <v>1</v>
      </c>
      <c r="W8" s="62">
        <f t="shared" si="8"/>
        <v>1.4695625865548454</v>
      </c>
      <c r="X8" s="73">
        <v>0</v>
      </c>
      <c r="Y8" s="47"/>
      <c r="Z8" s="47"/>
    </row>
    <row r="9" spans="1:27" ht="12.75">
      <c r="A9" s="28" t="s">
        <v>85</v>
      </c>
      <c r="B9" s="31">
        <f>(n!G9)</f>
        <v>151.33333333333334</v>
      </c>
      <c r="C9" s="32">
        <f>(sz1sz2h!O9)</f>
        <v>54</v>
      </c>
      <c r="D9" s="32">
        <f>(sz1sz2h!P9)</f>
        <v>0.6666666666666666</v>
      </c>
      <c r="E9" s="33">
        <f>(sz3sz4!G8)</f>
        <v>2</v>
      </c>
      <c r="F9" s="34">
        <f>(sz3sz4!F8)</f>
        <v>197</v>
      </c>
      <c r="G9" s="38">
        <f>(adatok!U10)</f>
        <v>0.4628447637049693</v>
      </c>
      <c r="H9" s="92">
        <f t="shared" si="0"/>
        <v>1.9967908018377853</v>
      </c>
      <c r="I9" s="92">
        <f t="shared" si="1"/>
        <v>0.9482853982300886</v>
      </c>
      <c r="J9" s="92">
        <f t="shared" si="2"/>
        <v>0.21577669902912625</v>
      </c>
      <c r="K9" s="92">
        <f t="shared" si="3"/>
        <v>1.3025641025641026</v>
      </c>
      <c r="L9" s="92">
        <f t="shared" si="4"/>
        <v>6.758847366051328</v>
      </c>
      <c r="M9" s="245">
        <f t="shared" si="5"/>
        <v>11.22226436771243</v>
      </c>
      <c r="N9" s="239">
        <f t="shared" si="9"/>
        <v>11.194517824464212</v>
      </c>
      <c r="O9" s="227">
        <f t="shared" si="10"/>
        <v>8.95561425957137</v>
      </c>
      <c r="P9" s="227">
        <f t="shared" si="11"/>
        <v>0</v>
      </c>
      <c r="Q9" s="232">
        <f t="shared" si="12"/>
        <v>9</v>
      </c>
      <c r="R9" s="250">
        <f t="shared" si="13"/>
        <v>9</v>
      </c>
      <c r="S9" s="108">
        <v>8</v>
      </c>
      <c r="T9" s="47">
        <f t="shared" si="14"/>
        <v>1</v>
      </c>
      <c r="U9" s="90">
        <f t="shared" si="6"/>
        <v>1</v>
      </c>
      <c r="V9" s="62">
        <f t="shared" si="7"/>
        <v>0</v>
      </c>
      <c r="W9" s="62">
        <f t="shared" si="8"/>
        <v>8.81102514043088</v>
      </c>
      <c r="X9" s="225">
        <v>0</v>
      </c>
      <c r="Y9" s="92"/>
      <c r="Z9" s="92"/>
      <c r="AA9" s="47"/>
    </row>
    <row r="10" spans="1:27" ht="12.75">
      <c r="A10" s="28" t="s">
        <v>4</v>
      </c>
      <c r="B10" s="31">
        <f>(n!G10)</f>
        <v>2354</v>
      </c>
      <c r="C10" s="32">
        <f>(sz1sz2h!O10)</f>
        <v>1533</v>
      </c>
      <c r="D10" s="32">
        <f>(sz1sz2h!P10)</f>
        <v>287</v>
      </c>
      <c r="E10" s="33">
        <f>(sz3sz4!G9)</f>
        <v>17</v>
      </c>
      <c r="F10" s="34">
        <f>(sz3sz4!F9)</f>
        <v>1520</v>
      </c>
      <c r="G10" s="38">
        <f>(adatok!U11)</f>
        <v>0.5036521258297325</v>
      </c>
      <c r="H10" s="47">
        <f t="shared" si="0"/>
        <v>31.060212869115507</v>
      </c>
      <c r="I10" s="47">
        <f t="shared" si="1"/>
        <v>26.920768805309738</v>
      </c>
      <c r="J10" s="47">
        <f t="shared" si="2"/>
        <v>92.89186893203886</v>
      </c>
      <c r="K10" s="47">
        <f t="shared" si="3"/>
        <v>11.071794871794872</v>
      </c>
      <c r="L10" s="47">
        <f t="shared" si="4"/>
        <v>52.14948221521837</v>
      </c>
      <c r="M10" s="245">
        <f t="shared" si="5"/>
        <v>214.09412769347736</v>
      </c>
      <c r="N10" s="239">
        <f t="shared" si="9"/>
        <v>218.00478194003648</v>
      </c>
      <c r="O10" s="227">
        <f t="shared" si="10"/>
        <v>174.4038255520292</v>
      </c>
      <c r="P10" s="227">
        <f t="shared" si="11"/>
        <v>60.736132248494165</v>
      </c>
      <c r="Q10" s="232">
        <f t="shared" si="12"/>
        <v>235</v>
      </c>
      <c r="R10" s="250">
        <f t="shared" si="13"/>
        <v>235</v>
      </c>
      <c r="S10" s="54">
        <v>233</v>
      </c>
      <c r="T10" s="47">
        <f t="shared" si="14"/>
        <v>2</v>
      </c>
      <c r="U10">
        <f t="shared" si="6"/>
        <v>34</v>
      </c>
      <c r="V10" s="62">
        <f t="shared" si="7"/>
        <v>32</v>
      </c>
      <c r="W10" s="62">
        <f t="shared" si="8"/>
        <v>171.58806163227922</v>
      </c>
      <c r="X10" s="73">
        <v>1</v>
      </c>
      <c r="Y10" s="47"/>
      <c r="Z10" s="47"/>
      <c r="AA10" s="47"/>
    </row>
    <row r="11" spans="1:27" ht="12.75">
      <c r="A11" s="28" t="s">
        <v>6</v>
      </c>
      <c r="B11" s="31">
        <f>(n!G11)</f>
        <v>64.66666666666667</v>
      </c>
      <c r="C11" s="32">
        <f>(sz1sz2h!O11)</f>
        <v>54</v>
      </c>
      <c r="D11" s="32">
        <f>(sz1sz2h!P11)</f>
        <v>10.666666666666666</v>
      </c>
      <c r="E11" s="33">
        <f>(sz3sz4!G10)</f>
        <v>2</v>
      </c>
      <c r="F11" s="34">
        <f>(sz3sz4!F10)</f>
        <v>138</v>
      </c>
      <c r="G11" s="38">
        <f>(adatok!U12)</f>
        <v>0.6434691744885058</v>
      </c>
      <c r="H11" s="47">
        <f t="shared" si="0"/>
        <v>0.8532542192875118</v>
      </c>
      <c r="I11" s="47">
        <f t="shared" si="1"/>
        <v>0.9482853982300886</v>
      </c>
      <c r="J11" s="47">
        <f t="shared" si="2"/>
        <v>3.45242718446602</v>
      </c>
      <c r="K11" s="47">
        <f t="shared" si="3"/>
        <v>1.3025641025641026</v>
      </c>
      <c r="L11" s="47">
        <f t="shared" si="4"/>
        <v>4.734624043223773</v>
      </c>
      <c r="M11" s="245">
        <f t="shared" si="5"/>
        <v>11.291154947771496</v>
      </c>
      <c r="N11" s="239">
        <f t="shared" si="9"/>
        <v>12.29970095778058</v>
      </c>
      <c r="O11" s="227">
        <f t="shared" si="10"/>
        <v>9.839760766224465</v>
      </c>
      <c r="P11" s="227">
        <f t="shared" si="11"/>
        <v>0</v>
      </c>
      <c r="Q11" s="232">
        <f t="shared" si="12"/>
        <v>10</v>
      </c>
      <c r="R11" s="250">
        <f t="shared" si="13"/>
        <v>11</v>
      </c>
      <c r="S11" s="54">
        <v>13</v>
      </c>
      <c r="T11" s="47">
        <f t="shared" si="14"/>
        <v>-3</v>
      </c>
      <c r="U11">
        <f t="shared" si="6"/>
        <v>2</v>
      </c>
      <c r="V11" s="62">
        <f t="shared" si="7"/>
        <v>-1</v>
      </c>
      <c r="W11" s="62">
        <f t="shared" si="8"/>
        <v>9.68089702996863</v>
      </c>
      <c r="X11" s="226">
        <v>0</v>
      </c>
      <c r="Y11" s="47"/>
      <c r="Z11" s="47"/>
      <c r="AA11" s="47"/>
    </row>
    <row r="12" spans="1:28" s="90" customFormat="1" ht="12.75">
      <c r="A12" s="28" t="s">
        <v>23</v>
      </c>
      <c r="B12" s="31">
        <f>(n!G12)</f>
        <v>76.66666666666667</v>
      </c>
      <c r="C12" s="32">
        <f>(sz1sz2h!O12)</f>
        <v>61.333333333333336</v>
      </c>
      <c r="D12" s="32">
        <f>(sz1sz2h!P12)</f>
        <v>6.333333333333333</v>
      </c>
      <c r="E12" s="33">
        <f>(sz3sz4!G11)</f>
        <v>2</v>
      </c>
      <c r="F12" s="34">
        <f>(sz3sz4!F11)</f>
        <v>156</v>
      </c>
      <c r="G12" s="38">
        <f>(adatok!U13)</f>
        <v>0.27958493290110537</v>
      </c>
      <c r="H12" s="47">
        <f t="shared" si="0"/>
        <v>1.0115900537944726</v>
      </c>
      <c r="I12" s="47">
        <f t="shared" si="1"/>
        <v>1.0770648967551624</v>
      </c>
      <c r="J12" s="47">
        <f t="shared" si="2"/>
        <v>2.0498786407766993</v>
      </c>
      <c r="K12" s="47">
        <f t="shared" si="3"/>
        <v>1.3025641025641026</v>
      </c>
      <c r="L12" s="47">
        <f t="shared" si="4"/>
        <v>5.352183701035569</v>
      </c>
      <c r="M12" s="245">
        <f t="shared" si="5"/>
        <v>10.793281394926005</v>
      </c>
      <c r="N12" s="239">
        <f t="shared" si="9"/>
        <v>9.76137872532945</v>
      </c>
      <c r="O12" s="227">
        <f t="shared" si="10"/>
        <v>7.80910298026356</v>
      </c>
      <c r="P12" s="227">
        <f t="shared" si="11"/>
        <v>0</v>
      </c>
      <c r="Q12" s="232">
        <f t="shared" si="12"/>
        <v>8</v>
      </c>
      <c r="R12" s="250">
        <f t="shared" si="13"/>
        <v>8</v>
      </c>
      <c r="S12" s="54">
        <v>7</v>
      </c>
      <c r="T12" s="47">
        <f t="shared" si="14"/>
        <v>1</v>
      </c>
      <c r="U12">
        <f t="shared" si="6"/>
        <v>1</v>
      </c>
      <c r="V12" s="62">
        <f t="shared" si="7"/>
        <v>0</v>
      </c>
      <c r="W12" s="62">
        <f t="shared" si="8"/>
        <v>7.683024378788857</v>
      </c>
      <c r="X12" s="226">
        <v>0</v>
      </c>
      <c r="Y12" s="47"/>
      <c r="Z12" s="47"/>
      <c r="AA12" s="47"/>
      <c r="AB12"/>
    </row>
    <row r="13" spans="1:28" ht="12.75">
      <c r="A13" s="28" t="s">
        <v>24</v>
      </c>
      <c r="B13" s="31">
        <f>(n!G13)</f>
        <v>399.3333333333333</v>
      </c>
      <c r="C13" s="32">
        <f>(sz1sz2h!O13)</f>
        <v>31.666666666666668</v>
      </c>
      <c r="D13" s="32">
        <f>(sz1sz2h!P13)</f>
        <v>1.6666666666666667</v>
      </c>
      <c r="E13" s="33">
        <f>(sz3sz4!G12)</f>
        <v>3</v>
      </c>
      <c r="F13" s="34">
        <f>(sz3sz4!F12)</f>
        <v>202</v>
      </c>
      <c r="G13" s="38">
        <f>(adatok!U14)</f>
        <v>0.0600899855779008</v>
      </c>
      <c r="H13" s="92">
        <f t="shared" si="0"/>
        <v>5.269064714981645</v>
      </c>
      <c r="I13" s="92">
        <f t="shared" si="1"/>
        <v>0.5560932890855459</v>
      </c>
      <c r="J13" s="92">
        <f t="shared" si="2"/>
        <v>0.5394417475728157</v>
      </c>
      <c r="K13" s="92">
        <f t="shared" si="3"/>
        <v>1.953846153846154</v>
      </c>
      <c r="L13" s="92">
        <f t="shared" si="4"/>
        <v>6.930391715443494</v>
      </c>
      <c r="M13" s="245">
        <f t="shared" si="5"/>
        <v>15.248837620929656</v>
      </c>
      <c r="N13" s="239">
        <f t="shared" si="9"/>
        <v>12.089973027926813</v>
      </c>
      <c r="O13" s="227">
        <f t="shared" si="10"/>
        <v>9.671978422341452</v>
      </c>
      <c r="P13" s="227">
        <f t="shared" si="11"/>
        <v>0</v>
      </c>
      <c r="Q13" s="232">
        <f t="shared" si="12"/>
        <v>10</v>
      </c>
      <c r="R13" s="250">
        <f t="shared" si="13"/>
        <v>10</v>
      </c>
      <c r="S13" s="109">
        <v>11</v>
      </c>
      <c r="T13" s="47">
        <f t="shared" si="14"/>
        <v>-1</v>
      </c>
      <c r="U13" s="90">
        <f t="shared" si="6"/>
        <v>2</v>
      </c>
      <c r="V13" s="62">
        <f t="shared" si="7"/>
        <v>1</v>
      </c>
      <c r="W13" s="92">
        <f t="shared" si="8"/>
        <v>9.51582354564636</v>
      </c>
      <c r="X13" s="226">
        <v>0</v>
      </c>
      <c r="Y13" s="92"/>
      <c r="Z13" s="92"/>
      <c r="AA13" s="92"/>
      <c r="AB13" s="90"/>
    </row>
    <row r="14" spans="1:27" ht="12.75">
      <c r="A14" s="28" t="s">
        <v>7</v>
      </c>
      <c r="B14" s="31">
        <f>(n!G14)</f>
        <v>122.66666666666667</v>
      </c>
      <c r="C14" s="32">
        <f>(sz1sz2h!O14)</f>
        <v>42.666666666666664</v>
      </c>
      <c r="D14" s="32">
        <f>(sz1sz2h!P14)</f>
        <v>23</v>
      </c>
      <c r="E14" s="33">
        <f>(sz3sz4!G13)</f>
        <v>2</v>
      </c>
      <c r="F14" s="34">
        <f>(sz3sz4!F13)</f>
        <v>76</v>
      </c>
      <c r="G14" s="38">
        <f>(adatok!U15)</f>
        <v>0.8765151515151516</v>
      </c>
      <c r="H14" s="47">
        <f t="shared" si="0"/>
        <v>1.6185440860711564</v>
      </c>
      <c r="I14" s="47">
        <f t="shared" si="1"/>
        <v>0.7492625368731565</v>
      </c>
      <c r="J14" s="47">
        <f t="shared" si="2"/>
        <v>7.444296116504855</v>
      </c>
      <c r="K14" s="47">
        <f t="shared" si="3"/>
        <v>1.3025641025641026</v>
      </c>
      <c r="L14" s="47">
        <f t="shared" si="4"/>
        <v>2.6074741107609185</v>
      </c>
      <c r="M14" s="245">
        <f t="shared" si="5"/>
        <v>13.72214095277419</v>
      </c>
      <c r="N14" s="239">
        <f t="shared" si="9"/>
        <v>16.573010543184306</v>
      </c>
      <c r="O14" s="227">
        <f t="shared" si="10"/>
        <v>13.258408434547446</v>
      </c>
      <c r="P14" s="227">
        <f t="shared" si="11"/>
        <v>0</v>
      </c>
      <c r="Q14" s="232">
        <f t="shared" si="12"/>
        <v>13</v>
      </c>
      <c r="R14" s="250">
        <f t="shared" si="13"/>
        <v>13</v>
      </c>
      <c r="S14" s="54">
        <v>13</v>
      </c>
      <c r="T14" s="47">
        <f t="shared" si="14"/>
        <v>0</v>
      </c>
      <c r="U14">
        <f t="shared" si="6"/>
        <v>2</v>
      </c>
      <c r="V14" s="62">
        <f t="shared" si="7"/>
        <v>2</v>
      </c>
      <c r="W14" s="62">
        <f t="shared" si="8"/>
        <v>13.044350354197768</v>
      </c>
      <c r="X14" s="226">
        <v>0</v>
      </c>
      <c r="Y14" s="47"/>
      <c r="Z14" s="47"/>
      <c r="AA14" s="47"/>
    </row>
    <row r="15" spans="1:27" ht="12.75">
      <c r="A15" s="28" t="s">
        <v>9</v>
      </c>
      <c r="B15" s="31">
        <f>(n!G15)</f>
        <v>503.6666666666667</v>
      </c>
      <c r="C15" s="32">
        <f>(sz1sz2h!O15)</f>
        <v>182.66666666666666</v>
      </c>
      <c r="D15" s="32">
        <f>(sz1sz2h!P15)</f>
        <v>36.666666666666664</v>
      </c>
      <c r="E15" s="33">
        <f>(sz3sz4!G14)</f>
        <v>7</v>
      </c>
      <c r="F15" s="34">
        <f>(sz3sz4!F14)</f>
        <v>409</v>
      </c>
      <c r="G15" s="38">
        <f>(adatok!U16)</f>
        <v>0.3729952648401546</v>
      </c>
      <c r="H15" s="47">
        <f t="shared" si="0"/>
        <v>6.645706831667166</v>
      </c>
      <c r="I15" s="47">
        <f t="shared" si="1"/>
        <v>3.207780235988201</v>
      </c>
      <c r="J15" s="47">
        <f t="shared" si="2"/>
        <v>11.867718446601945</v>
      </c>
      <c r="K15" s="47">
        <f t="shared" si="3"/>
        <v>4.558974358974359</v>
      </c>
      <c r="L15" s="47">
        <f t="shared" si="4"/>
        <v>14.032327780279154</v>
      </c>
      <c r="M15" s="245">
        <f t="shared" si="5"/>
        <v>40.31250765351083</v>
      </c>
      <c r="N15" s="239">
        <f t="shared" si="9"/>
        <v>38.37208845720093</v>
      </c>
      <c r="O15" s="227">
        <f t="shared" si="10"/>
        <v>30.697670765760748</v>
      </c>
      <c r="P15" s="227">
        <f t="shared" si="11"/>
        <v>0</v>
      </c>
      <c r="Q15" s="232">
        <f t="shared" si="12"/>
        <v>31</v>
      </c>
      <c r="R15" s="250">
        <f t="shared" si="13"/>
        <v>31</v>
      </c>
      <c r="S15" s="54">
        <v>35</v>
      </c>
      <c r="T15" s="47">
        <f t="shared" si="14"/>
        <v>-4</v>
      </c>
      <c r="U15">
        <f t="shared" si="6"/>
        <v>5</v>
      </c>
      <c r="V15" s="62">
        <f t="shared" si="7"/>
        <v>1</v>
      </c>
      <c r="W15" s="62">
        <f t="shared" si="8"/>
        <v>30.20205437954331</v>
      </c>
      <c r="X15" s="226">
        <v>0</v>
      </c>
      <c r="Y15" s="47"/>
      <c r="Z15" s="47"/>
      <c r="AA15" s="47"/>
    </row>
    <row r="16" spans="1:27" ht="12.75">
      <c r="A16" s="28" t="s">
        <v>8</v>
      </c>
      <c r="B16" s="31">
        <f>(n!G16)</f>
        <v>105.33333333333333</v>
      </c>
      <c r="C16" s="32">
        <f>(sz1sz2h!O16)</f>
        <v>34</v>
      </c>
      <c r="D16" s="32">
        <f>(sz1sz2h!P16)</f>
        <v>8.333333333333334</v>
      </c>
      <c r="E16" s="33">
        <f>(sz3sz4!G15)</f>
        <v>1</v>
      </c>
      <c r="F16" s="34">
        <f>(sz3sz4!F15)</f>
        <v>42</v>
      </c>
      <c r="G16" s="38">
        <f>(adatok!U17)</f>
        <v>0.8174603174603173</v>
      </c>
      <c r="H16" s="47">
        <f t="shared" si="0"/>
        <v>1.3898367695611016</v>
      </c>
      <c r="I16" s="47">
        <f t="shared" si="1"/>
        <v>0.5970685840707965</v>
      </c>
      <c r="J16" s="47">
        <f t="shared" si="2"/>
        <v>2.6972087378640786</v>
      </c>
      <c r="K16" s="47">
        <f t="shared" si="3"/>
        <v>0.6512820512820513</v>
      </c>
      <c r="L16" s="47">
        <f t="shared" si="4"/>
        <v>1.4409725348941917</v>
      </c>
      <c r="M16" s="245">
        <f t="shared" si="5"/>
        <v>6.776368677672219</v>
      </c>
      <c r="N16" s="239">
        <f t="shared" si="9"/>
        <v>7.9808339656665</v>
      </c>
      <c r="O16" s="227">
        <f t="shared" si="10"/>
        <v>6.3846671725332005</v>
      </c>
      <c r="P16" s="227">
        <f t="shared" si="11"/>
        <v>0</v>
      </c>
      <c r="Q16" s="232">
        <f t="shared" si="12"/>
        <v>6</v>
      </c>
      <c r="R16" s="250">
        <f t="shared" si="13"/>
        <v>6</v>
      </c>
      <c r="S16" s="54">
        <v>7</v>
      </c>
      <c r="T16" s="47">
        <f t="shared" si="14"/>
        <v>-1</v>
      </c>
      <c r="U16">
        <f t="shared" si="6"/>
        <v>1</v>
      </c>
      <c r="V16" s="62">
        <f t="shared" si="7"/>
        <v>0</v>
      </c>
      <c r="W16" s="62">
        <f t="shared" si="8"/>
        <v>6.281586202794564</v>
      </c>
      <c r="X16" s="226">
        <v>0</v>
      </c>
      <c r="Y16" s="47"/>
      <c r="Z16" s="47"/>
      <c r="AA16" s="47"/>
    </row>
    <row r="17" spans="1:27" ht="12.75">
      <c r="A17" s="28" t="s">
        <v>22</v>
      </c>
      <c r="B17" s="31">
        <f>(n!G17)</f>
        <v>117.66666666666667</v>
      </c>
      <c r="C17" s="32">
        <f>(sz1sz2h!O17)</f>
        <v>60.333333333333336</v>
      </c>
      <c r="D17" s="32">
        <f>(sz1sz2h!P17)</f>
        <v>8.333333333333334</v>
      </c>
      <c r="E17" s="33">
        <f>(sz3sz4!G16)</f>
        <v>4</v>
      </c>
      <c r="F17" s="34">
        <f>(sz3sz4!F16)</f>
        <v>43</v>
      </c>
      <c r="G17" s="38">
        <f>(adatok!U18)</f>
        <v>0.40509633973550024</v>
      </c>
      <c r="H17" s="47">
        <f t="shared" si="0"/>
        <v>1.552570821693256</v>
      </c>
      <c r="I17" s="47">
        <f t="shared" si="1"/>
        <v>1.0595040560471978</v>
      </c>
      <c r="J17" s="47">
        <f t="shared" si="2"/>
        <v>2.6972087378640786</v>
      </c>
      <c r="K17" s="47">
        <f t="shared" si="3"/>
        <v>2.605128205128205</v>
      </c>
      <c r="L17" s="47">
        <f t="shared" si="4"/>
        <v>1.475281404772625</v>
      </c>
      <c r="M17" s="245">
        <f t="shared" si="5"/>
        <v>9.389693225505363</v>
      </c>
      <c r="N17" s="239">
        <f t="shared" si="9"/>
        <v>9.09090855408183</v>
      </c>
      <c r="O17" s="227">
        <f t="shared" si="10"/>
        <v>7.272726843265464</v>
      </c>
      <c r="P17" s="227">
        <f t="shared" si="11"/>
        <v>0</v>
      </c>
      <c r="Q17" s="232">
        <f t="shared" si="12"/>
        <v>7</v>
      </c>
      <c r="R17" s="250">
        <f t="shared" si="13"/>
        <v>8</v>
      </c>
      <c r="S17" s="54">
        <v>9</v>
      </c>
      <c r="T17" s="47">
        <f t="shared" si="14"/>
        <v>-2</v>
      </c>
      <c r="U17">
        <f t="shared" si="6"/>
        <v>1</v>
      </c>
      <c r="V17" s="62">
        <f t="shared" si="7"/>
        <v>-1</v>
      </c>
      <c r="W17" s="62">
        <f t="shared" si="8"/>
        <v>7.155308078059796</v>
      </c>
      <c r="X17" s="226">
        <v>0</v>
      </c>
      <c r="Y17" s="47"/>
      <c r="Z17" s="47"/>
      <c r="AA17" s="47"/>
    </row>
    <row r="18" spans="1:28" ht="12.75">
      <c r="A18" s="288" t="s">
        <v>97</v>
      </c>
      <c r="B18" s="143">
        <f>(n!G18)</f>
        <v>125</v>
      </c>
      <c r="C18" s="30">
        <f>(sz1sz2h!O18)</f>
        <v>185.33333333333334</v>
      </c>
      <c r="D18" s="32">
        <f>(sz1sz2h!P18)</f>
        <v>31.333333333333332</v>
      </c>
      <c r="E18" s="33">
        <f>(sz3sz4!G17)</f>
        <v>3</v>
      </c>
      <c r="F18" s="34">
        <f>(sz3sz4!F17)</f>
        <v>212</v>
      </c>
      <c r="G18" s="38">
        <f>(adatok!U19)</f>
        <v>0.3438769011868324</v>
      </c>
      <c r="H18" s="92">
        <f t="shared" si="0"/>
        <v>1.6493316094475097</v>
      </c>
      <c r="I18" s="92">
        <f t="shared" si="1"/>
        <v>3.254609144542773</v>
      </c>
      <c r="J18" s="92">
        <f t="shared" si="2"/>
        <v>10.141504854368934</v>
      </c>
      <c r="K18" s="92">
        <f t="shared" si="3"/>
        <v>1.953846153846154</v>
      </c>
      <c r="L18" s="92">
        <f t="shared" si="4"/>
        <v>7.273480414227825</v>
      </c>
      <c r="M18" s="245">
        <f>SUM(H18:L18)</f>
        <v>24.272772176433193</v>
      </c>
      <c r="N18" s="239">
        <f t="shared" si="9"/>
        <v>22.745225483591284</v>
      </c>
      <c r="O18" s="227">
        <f t="shared" si="10"/>
        <v>18.196180386873028</v>
      </c>
      <c r="P18" s="227">
        <f t="shared" si="11"/>
        <v>0</v>
      </c>
      <c r="Q18" s="232">
        <f t="shared" si="12"/>
        <v>18</v>
      </c>
      <c r="R18" s="250">
        <f t="shared" si="13"/>
        <v>18</v>
      </c>
      <c r="S18" s="109">
        <v>19</v>
      </c>
      <c r="T18" s="47">
        <f t="shared" si="14"/>
        <v>-1</v>
      </c>
      <c r="U18">
        <f t="shared" si="6"/>
        <v>2</v>
      </c>
      <c r="V18" s="62">
        <f>U18-ABS(T18)</f>
        <v>1</v>
      </c>
      <c r="W18" s="62">
        <f t="shared" si="8"/>
        <v>17.90240157755824</v>
      </c>
      <c r="X18" s="225">
        <v>0</v>
      </c>
      <c r="Y18" s="92"/>
      <c r="Z18" s="92"/>
      <c r="AA18" s="47"/>
      <c r="AB18" s="90"/>
    </row>
    <row r="19" spans="1:27" ht="12.75">
      <c r="A19" s="288" t="s">
        <v>10</v>
      </c>
      <c r="B19" s="143">
        <f>(n!G19)</f>
        <v>223</v>
      </c>
      <c r="C19" s="32">
        <f>(sz1sz2h!O19)</f>
        <v>139.33333333333334</v>
      </c>
      <c r="D19" s="32">
        <f>(sz1sz2h!P19)</f>
        <v>35.333333333333336</v>
      </c>
      <c r="E19" s="33">
        <f>(sz3sz4!G18)</f>
        <v>7</v>
      </c>
      <c r="F19" s="34">
        <f>(sz3sz4!F18)</f>
        <v>399</v>
      </c>
      <c r="G19" s="38">
        <f>(adatok!U20)</f>
        <v>0.35830645713220344</v>
      </c>
      <c r="H19" s="47">
        <f t="shared" si="0"/>
        <v>2.9424075912543577</v>
      </c>
      <c r="I19" s="47">
        <f t="shared" si="1"/>
        <v>2.4468104719764017</v>
      </c>
      <c r="J19" s="47">
        <f t="shared" si="2"/>
        <v>11.436165048543693</v>
      </c>
      <c r="K19" s="47">
        <f t="shared" si="3"/>
        <v>4.558974358974359</v>
      </c>
      <c r="L19" s="47">
        <f t="shared" si="4"/>
        <v>13.689239081494824</v>
      </c>
      <c r="M19" s="245">
        <f t="shared" si="5"/>
        <v>35.073596552243636</v>
      </c>
      <c r="N19" s="239">
        <f t="shared" si="9"/>
        <v>33.12352751426893</v>
      </c>
      <c r="O19" s="227">
        <f t="shared" si="10"/>
        <v>26.498822011415143</v>
      </c>
      <c r="P19" s="227">
        <f t="shared" si="11"/>
        <v>0</v>
      </c>
      <c r="Q19" s="232">
        <f t="shared" si="12"/>
        <v>26</v>
      </c>
      <c r="R19" s="250">
        <f t="shared" si="13"/>
        <v>26</v>
      </c>
      <c r="S19" s="54">
        <v>30</v>
      </c>
      <c r="T19" s="47">
        <f t="shared" si="14"/>
        <v>-4</v>
      </c>
      <c r="U19">
        <f t="shared" si="6"/>
        <v>4</v>
      </c>
      <c r="V19" s="62">
        <f t="shared" si="7"/>
        <v>0</v>
      </c>
      <c r="W19" s="62">
        <f t="shared" si="8"/>
        <v>26.070996379153655</v>
      </c>
      <c r="X19" s="226">
        <v>0</v>
      </c>
      <c r="Y19" s="47"/>
      <c r="Z19" s="47"/>
      <c r="AA19" s="47"/>
    </row>
    <row r="20" spans="1:27" ht="12.75">
      <c r="A20" s="28" t="s">
        <v>84</v>
      </c>
      <c r="B20" s="31">
        <f>(n!G20)</f>
        <v>46</v>
      </c>
      <c r="C20" s="32">
        <f>(sz1sz2h!O20)</f>
        <v>40.333333333333336</v>
      </c>
      <c r="D20" s="32">
        <f>(sz1sz2h!P20)</f>
        <v>3</v>
      </c>
      <c r="E20" s="33">
        <f>(sz3sz4!G19)</f>
        <v>4</v>
      </c>
      <c r="F20" s="34">
        <f>(sz3sz4!F19)</f>
        <v>195</v>
      </c>
      <c r="G20" s="38">
        <f>(adatok!U21)</f>
        <v>0.4503379452035077</v>
      </c>
      <c r="H20" s="47">
        <f t="shared" si="0"/>
        <v>0.6069540322766837</v>
      </c>
      <c r="I20" s="47">
        <f t="shared" si="1"/>
        <v>0.7082872418879058</v>
      </c>
      <c r="J20" s="47">
        <f t="shared" si="2"/>
        <v>0.9709951456310681</v>
      </c>
      <c r="K20" s="47">
        <f t="shared" si="3"/>
        <v>2.605128205128205</v>
      </c>
      <c r="L20" s="47">
        <f t="shared" si="4"/>
        <v>6.690229626294461</v>
      </c>
      <c r="M20" s="245">
        <f t="shared" si="5"/>
        <v>11.581594251218323</v>
      </c>
      <c r="N20" s="239">
        <f t="shared" si="9"/>
        <v>11.479346345569093</v>
      </c>
      <c r="O20" s="227">
        <f t="shared" si="10"/>
        <v>9.183477076455274</v>
      </c>
      <c r="P20" s="227">
        <f t="shared" si="11"/>
        <v>0</v>
      </c>
      <c r="Q20" s="232">
        <f t="shared" si="12"/>
        <v>9</v>
      </c>
      <c r="R20" s="250">
        <f t="shared" si="13"/>
        <v>9</v>
      </c>
      <c r="S20" s="54">
        <v>9</v>
      </c>
      <c r="T20" s="47">
        <f t="shared" si="14"/>
        <v>0</v>
      </c>
      <c r="U20">
        <f t="shared" si="6"/>
        <v>1</v>
      </c>
      <c r="V20" s="62">
        <f t="shared" si="7"/>
        <v>1</v>
      </c>
      <c r="W20" s="62">
        <f t="shared" si="8"/>
        <v>9.035209093640761</v>
      </c>
      <c r="X20" s="226">
        <v>0</v>
      </c>
      <c r="Y20" s="47"/>
      <c r="Z20" s="47"/>
      <c r="AA20" s="47"/>
    </row>
    <row r="21" spans="1:27" ht="12.75">
      <c r="A21" s="28" t="s">
        <v>25</v>
      </c>
      <c r="B21" s="31">
        <f>(n!G21)</f>
        <v>1.3333333333333333</v>
      </c>
      <c r="C21" s="32">
        <f>(sz1sz2h!O21)</f>
        <v>12.666666666666666</v>
      </c>
      <c r="D21" s="32">
        <f>(sz1sz2h!P21)</f>
        <v>3</v>
      </c>
      <c r="E21" s="33">
        <f>(sz3sz4!G20)</f>
        <v>1</v>
      </c>
      <c r="F21" s="34">
        <f>(sz3sz4!F20)</f>
        <v>24</v>
      </c>
      <c r="G21" s="38">
        <f>(adatok!U22)</f>
        <v>0.1692307692307692</v>
      </c>
      <c r="H21" s="47">
        <f t="shared" si="0"/>
        <v>0.017592870500773437</v>
      </c>
      <c r="I21" s="47">
        <f t="shared" si="1"/>
        <v>0.2224373156342183</v>
      </c>
      <c r="J21" s="47">
        <f t="shared" si="2"/>
        <v>0.9709951456310681</v>
      </c>
      <c r="K21" s="47">
        <f t="shared" si="3"/>
        <v>0.6512820512820513</v>
      </c>
      <c r="L21" s="47">
        <f t="shared" si="4"/>
        <v>0.8234128770823953</v>
      </c>
      <c r="M21" s="245">
        <f t="shared" si="5"/>
        <v>2.685720260130507</v>
      </c>
      <c r="N21" s="239">
        <f t="shared" si="9"/>
        <v>2.2783272258697336</v>
      </c>
      <c r="O21" s="227">
        <f t="shared" si="10"/>
        <v>1.822661780695787</v>
      </c>
      <c r="P21" s="227">
        <f t="shared" si="11"/>
        <v>0</v>
      </c>
      <c r="Q21" s="232">
        <f t="shared" si="12"/>
        <v>2</v>
      </c>
      <c r="R21" s="250">
        <f t="shared" si="13"/>
        <v>2</v>
      </c>
      <c r="S21" s="54">
        <v>2</v>
      </c>
      <c r="T21" s="47">
        <f t="shared" si="14"/>
        <v>0</v>
      </c>
      <c r="U21">
        <f t="shared" si="6"/>
        <v>1</v>
      </c>
      <c r="V21" s="62">
        <f t="shared" si="7"/>
        <v>1</v>
      </c>
      <c r="W21" s="62">
        <f t="shared" si="8"/>
        <v>1.793234758302523</v>
      </c>
      <c r="X21" s="226">
        <v>0</v>
      </c>
      <c r="Y21" s="47"/>
      <c r="Z21" s="47"/>
      <c r="AA21" s="47"/>
    </row>
    <row r="22" spans="1:27" ht="12.75">
      <c r="A22" s="28" t="s">
        <v>19</v>
      </c>
      <c r="B22" s="31">
        <f>(n!G22)</f>
        <v>326.6666666666667</v>
      </c>
      <c r="C22" s="32">
        <f>(sz1sz2h!O22)</f>
        <v>160.66666666666666</v>
      </c>
      <c r="D22" s="32">
        <f>(sz1sz2h!P22)</f>
        <v>30.666666666666668</v>
      </c>
      <c r="E22" s="33">
        <f>(sz3sz4!G21)</f>
        <v>8</v>
      </c>
      <c r="F22" s="34">
        <f>(sz3sz4!F21)</f>
        <v>315</v>
      </c>
      <c r="G22" s="38">
        <f>(adatok!U23)</f>
        <v>0.4246720636289329</v>
      </c>
      <c r="H22" s="47">
        <f t="shared" si="0"/>
        <v>4.310253272689493</v>
      </c>
      <c r="I22" s="47">
        <f t="shared" si="1"/>
        <v>2.8214417404129795</v>
      </c>
      <c r="J22" s="47">
        <f t="shared" si="2"/>
        <v>9.925728155339808</v>
      </c>
      <c r="K22" s="47">
        <f t="shared" si="3"/>
        <v>5.21025641025641</v>
      </c>
      <c r="L22" s="47">
        <f t="shared" si="4"/>
        <v>10.807294011706439</v>
      </c>
      <c r="M22" s="245">
        <f t="shared" si="5"/>
        <v>33.07497359040513</v>
      </c>
      <c r="N22" s="239">
        <f t="shared" si="9"/>
        <v>32.35155735683364</v>
      </c>
      <c r="O22" s="227">
        <f t="shared" si="10"/>
        <v>25.88124588546691</v>
      </c>
      <c r="P22" s="227">
        <f t="shared" si="11"/>
        <v>4.506571939806926</v>
      </c>
      <c r="Q22" s="232">
        <f t="shared" si="12"/>
        <v>30</v>
      </c>
      <c r="R22" s="250">
        <f t="shared" si="13"/>
        <v>30</v>
      </c>
      <c r="S22" s="54">
        <v>34</v>
      </c>
      <c r="T22" s="47">
        <f t="shared" si="14"/>
        <v>-4</v>
      </c>
      <c r="U22">
        <f t="shared" si="6"/>
        <v>5</v>
      </c>
      <c r="V22" s="62">
        <f t="shared" si="7"/>
        <v>1</v>
      </c>
      <c r="W22" s="62">
        <f t="shared" si="8"/>
        <v>25.463391069886995</v>
      </c>
      <c r="X22" s="226">
        <v>0.5</v>
      </c>
      <c r="Y22" s="47"/>
      <c r="Z22" s="47"/>
      <c r="AA22" s="47"/>
    </row>
    <row r="23" spans="1:27" ht="12.75">
      <c r="A23" s="28" t="s">
        <v>12</v>
      </c>
      <c r="B23" s="31">
        <f>(n!G23)</f>
        <v>675.3333333333334</v>
      </c>
      <c r="C23" s="32">
        <f>(sz1sz2h!O23)</f>
        <v>246</v>
      </c>
      <c r="D23" s="32">
        <f>(sz1sz2h!P23)</f>
        <v>28.666666666666668</v>
      </c>
      <c r="E23" s="33">
        <f>(sz3sz4!G22)</f>
        <v>10</v>
      </c>
      <c r="F23" s="34">
        <f>(sz3sz4!F22)</f>
        <v>340</v>
      </c>
      <c r="G23" s="38">
        <f>(adatok!U24)</f>
        <v>0.3019614661608924</v>
      </c>
      <c r="H23" s="47">
        <f t="shared" si="0"/>
        <v>8.910788908641747</v>
      </c>
      <c r="I23" s="47">
        <f t="shared" si="1"/>
        <v>4.319966814159293</v>
      </c>
      <c r="J23" s="47">
        <f t="shared" si="2"/>
        <v>9.27839805825243</v>
      </c>
      <c r="K23" s="47">
        <f t="shared" si="3"/>
        <v>6.512820512820513</v>
      </c>
      <c r="L23" s="47">
        <f t="shared" si="4"/>
        <v>11.665015758667268</v>
      </c>
      <c r="M23" s="245">
        <f t="shared" si="5"/>
        <v>40.68699005254125</v>
      </c>
      <c r="N23" s="239">
        <f t="shared" si="9"/>
        <v>37.25975590785087</v>
      </c>
      <c r="O23" s="227">
        <f t="shared" si="10"/>
        <v>29.807804726280693</v>
      </c>
      <c r="P23" s="227">
        <f t="shared" si="11"/>
        <v>5.190283997963626</v>
      </c>
      <c r="Q23" s="232">
        <f t="shared" si="12"/>
        <v>35</v>
      </c>
      <c r="R23" s="250">
        <f t="shared" si="13"/>
        <v>35</v>
      </c>
      <c r="S23" s="54">
        <v>36</v>
      </c>
      <c r="T23" s="47">
        <f t="shared" si="14"/>
        <v>-1</v>
      </c>
      <c r="U23">
        <f t="shared" si="6"/>
        <v>5</v>
      </c>
      <c r="V23" s="62">
        <f t="shared" si="7"/>
        <v>4</v>
      </c>
      <c r="W23" s="62">
        <f t="shared" si="8"/>
        <v>29.32655529950035</v>
      </c>
      <c r="X23" s="226">
        <v>0.5</v>
      </c>
      <c r="Y23" s="47"/>
      <c r="Z23" s="47"/>
      <c r="AA23" s="47"/>
    </row>
    <row r="24" spans="1:27" ht="12.75">
      <c r="A24" s="28" t="s">
        <v>13</v>
      </c>
      <c r="B24" s="31">
        <f>(n!G24)</f>
        <v>1187</v>
      </c>
      <c r="C24" s="32">
        <f>(sz1sz2h!O24)</f>
        <v>914.3333333333334</v>
      </c>
      <c r="D24" s="32">
        <f>(sz1sz2h!P24)</f>
        <v>153.66666666666666</v>
      </c>
      <c r="E24" s="33">
        <f>(sz3sz4!G23)</f>
        <v>25</v>
      </c>
      <c r="F24" s="34">
        <f>(sz3sz4!F23)</f>
        <v>1169</v>
      </c>
      <c r="G24" s="38">
        <f>(adatok!U25)</f>
        <v>0.36813015059855075</v>
      </c>
      <c r="H24" s="47">
        <f t="shared" si="0"/>
        <v>15.662052963313554</v>
      </c>
      <c r="I24" s="47">
        <f t="shared" si="1"/>
        <v>16.056462020648972</v>
      </c>
      <c r="J24" s="47">
        <f t="shared" si="2"/>
        <v>49.7365291262136</v>
      </c>
      <c r="K24" s="47">
        <f t="shared" si="3"/>
        <v>16.28205128205128</v>
      </c>
      <c r="L24" s="47">
        <f t="shared" si="4"/>
        <v>40.10706888788834</v>
      </c>
      <c r="M24" s="245">
        <f t="shared" si="5"/>
        <v>137.84416428011573</v>
      </c>
      <c r="N24" s="239">
        <f t="shared" si="9"/>
        <v>130.86829899765942</v>
      </c>
      <c r="O24" s="227">
        <f t="shared" si="10"/>
        <v>104.69463919812755</v>
      </c>
      <c r="P24" s="227">
        <f t="shared" si="11"/>
        <v>36.45990810074792</v>
      </c>
      <c r="Q24" s="232">
        <f t="shared" si="12"/>
        <v>141</v>
      </c>
      <c r="R24" s="250">
        <f t="shared" si="13"/>
        <v>141</v>
      </c>
      <c r="S24" s="54">
        <v>134</v>
      </c>
      <c r="T24" s="47">
        <f t="shared" si="14"/>
        <v>7</v>
      </c>
      <c r="U24">
        <f t="shared" si="6"/>
        <v>20</v>
      </c>
      <c r="V24" s="62">
        <f t="shared" si="7"/>
        <v>13</v>
      </c>
      <c r="W24" s="62">
        <f t="shared" si="8"/>
        <v>103.00433575029759</v>
      </c>
      <c r="X24" s="226">
        <v>1</v>
      </c>
      <c r="Y24" s="47"/>
      <c r="Z24" s="47"/>
      <c r="AA24" s="47"/>
    </row>
    <row r="25" spans="1:27" ht="12.75">
      <c r="A25" s="28" t="s">
        <v>14</v>
      </c>
      <c r="B25" s="31">
        <f>(n!G25)</f>
        <v>910.6666666666666</v>
      </c>
      <c r="C25" s="32">
        <f>(sz1sz2h!O25)</f>
        <v>429.3333333333333</v>
      </c>
      <c r="D25" s="32">
        <f>(sz1sz2h!P25)</f>
        <v>101</v>
      </c>
      <c r="E25" s="33">
        <f>(sz3sz4!G24)</f>
        <v>7</v>
      </c>
      <c r="F25" s="34">
        <f>(sz3sz4!F24)</f>
        <v>812</v>
      </c>
      <c r="G25" s="38">
        <f>(adatok!U26)</f>
        <v>0.5852258852222222</v>
      </c>
      <c r="H25" s="47">
        <f t="shared" si="0"/>
        <v>12.015930552028257</v>
      </c>
      <c r="I25" s="47">
        <f t="shared" si="1"/>
        <v>7.539454277286136</v>
      </c>
      <c r="J25" s="47">
        <f t="shared" si="2"/>
        <v>32.69016990291263</v>
      </c>
      <c r="K25" s="47">
        <f t="shared" si="3"/>
        <v>4.558974358974359</v>
      </c>
      <c r="L25" s="47">
        <f t="shared" si="4"/>
        <v>27.85880234128771</v>
      </c>
      <c r="M25" s="245">
        <f t="shared" si="5"/>
        <v>84.66333143248909</v>
      </c>
      <c r="N25" s="239">
        <f t="shared" si="9"/>
        <v>89.71961559229082</v>
      </c>
      <c r="O25" s="227">
        <f t="shared" si="10"/>
        <v>71.77569247383266</v>
      </c>
      <c r="P25" s="227">
        <f t="shared" si="11"/>
        <v>24.995884904012225</v>
      </c>
      <c r="Q25" s="232">
        <f t="shared" si="12"/>
        <v>97</v>
      </c>
      <c r="R25" s="250">
        <f t="shared" si="13"/>
        <v>97</v>
      </c>
      <c r="S25" s="54">
        <v>96</v>
      </c>
      <c r="T25" s="47">
        <f t="shared" si="14"/>
        <v>1</v>
      </c>
      <c r="U25">
        <f t="shared" si="6"/>
        <v>14</v>
      </c>
      <c r="V25" s="62">
        <f t="shared" si="7"/>
        <v>13</v>
      </c>
      <c r="W25" s="62">
        <f t="shared" si="8"/>
        <v>70.61686809286978</v>
      </c>
      <c r="X25" s="226">
        <v>1</v>
      </c>
      <c r="Y25" s="47"/>
      <c r="Z25" s="47"/>
      <c r="AA25" s="47"/>
    </row>
    <row r="26" spans="1:27" ht="12.75">
      <c r="A26" s="28" t="s">
        <v>15</v>
      </c>
      <c r="B26" s="31">
        <f>(n!G26)</f>
        <v>336</v>
      </c>
      <c r="C26" s="32">
        <f>(sz1sz2h!O26)</f>
        <v>159</v>
      </c>
      <c r="D26" s="32">
        <f>(sz1sz2h!P26)</f>
        <v>19</v>
      </c>
      <c r="E26" s="33">
        <f>(sz3sz4!G25)</f>
        <v>6</v>
      </c>
      <c r="F26" s="34">
        <f>(sz3sz4!F25)</f>
        <v>248</v>
      </c>
      <c r="G26" s="38">
        <f>(adatok!U27)</f>
        <v>0.24862844651983643</v>
      </c>
      <c r="H26" s="47">
        <f t="shared" si="0"/>
        <v>4.433403366194907</v>
      </c>
      <c r="I26" s="47">
        <f t="shared" si="1"/>
        <v>2.792173672566372</v>
      </c>
      <c r="J26" s="47">
        <f t="shared" si="2"/>
        <v>6.1496359223300985</v>
      </c>
      <c r="K26" s="47">
        <f t="shared" si="3"/>
        <v>3.907692307692308</v>
      </c>
      <c r="L26" s="47">
        <f t="shared" si="4"/>
        <v>8.508599729851419</v>
      </c>
      <c r="M26" s="245">
        <f t="shared" si="5"/>
        <v>25.791504998635105</v>
      </c>
      <c r="N26" s="239">
        <f t="shared" si="9"/>
        <v>22.9199236879184</v>
      </c>
      <c r="O26" s="227">
        <f t="shared" si="10"/>
        <v>18.335938950334718</v>
      </c>
      <c r="P26" s="227">
        <f t="shared" si="11"/>
        <v>0</v>
      </c>
      <c r="Q26" s="232">
        <f t="shared" si="12"/>
        <v>18</v>
      </c>
      <c r="R26" s="250">
        <f t="shared" si="13"/>
        <v>18</v>
      </c>
      <c r="S26" s="54">
        <v>20</v>
      </c>
      <c r="T26" s="47">
        <f t="shared" si="14"/>
        <v>-2</v>
      </c>
      <c r="U26">
        <f t="shared" si="6"/>
        <v>3</v>
      </c>
      <c r="V26" s="62">
        <f t="shared" si="7"/>
        <v>1</v>
      </c>
      <c r="W26" s="62">
        <f t="shared" si="8"/>
        <v>18.039903727668758</v>
      </c>
      <c r="X26" s="226">
        <v>0</v>
      </c>
      <c r="Y26" s="47"/>
      <c r="Z26" s="47"/>
      <c r="AA26" s="47"/>
    </row>
    <row r="27" spans="1:27" ht="12.75">
      <c r="A27" s="28" t="s">
        <v>18</v>
      </c>
      <c r="B27" s="31">
        <f>(n!G27)</f>
        <v>25.333333333333332</v>
      </c>
      <c r="C27" s="32">
        <f>(sz1sz2h!O27)</f>
        <v>39.666666666666664</v>
      </c>
      <c r="D27" s="32">
        <f>(sz1sz2h!P27)</f>
        <v>7</v>
      </c>
      <c r="E27" s="33">
        <f>(sz3sz4!G26)</f>
        <v>3</v>
      </c>
      <c r="F27" s="34">
        <f>(sz3sz4!F26)</f>
        <v>28</v>
      </c>
      <c r="G27" s="38">
        <f>(adatok!U28)</f>
        <v>0.23781676411851851</v>
      </c>
      <c r="H27" s="47">
        <f t="shared" si="0"/>
        <v>0.3342645395146953</v>
      </c>
      <c r="I27" s="47">
        <f t="shared" si="1"/>
        <v>0.6965800147492626</v>
      </c>
      <c r="J27" s="47">
        <f t="shared" si="2"/>
        <v>2.265655339805826</v>
      </c>
      <c r="K27" s="47">
        <f t="shared" si="3"/>
        <v>1.953846153846154</v>
      </c>
      <c r="L27" s="47">
        <f t="shared" si="4"/>
        <v>0.9606483565961278</v>
      </c>
      <c r="M27" s="245">
        <f t="shared" si="5"/>
        <v>6.210994404512066</v>
      </c>
      <c r="N27" s="239">
        <f t="shared" si="9"/>
        <v>5.485346462887996</v>
      </c>
      <c r="O27" s="227">
        <f t="shared" si="10"/>
        <v>4.388277170310397</v>
      </c>
      <c r="P27" s="227">
        <f t="shared" si="11"/>
        <v>0</v>
      </c>
      <c r="Q27" s="232">
        <f t="shared" si="12"/>
        <v>4</v>
      </c>
      <c r="R27" s="250">
        <f t="shared" si="13"/>
        <v>4</v>
      </c>
      <c r="S27" s="54">
        <v>4</v>
      </c>
      <c r="T27" s="47">
        <f t="shared" si="14"/>
        <v>0</v>
      </c>
      <c r="U27">
        <f t="shared" si="6"/>
        <v>1</v>
      </c>
      <c r="V27" s="62">
        <f t="shared" si="7"/>
        <v>1</v>
      </c>
      <c r="W27" s="62">
        <f t="shared" si="8"/>
        <v>4.317428079202953</v>
      </c>
      <c r="X27" s="226">
        <v>0</v>
      </c>
      <c r="Y27" s="47"/>
      <c r="Z27" s="47"/>
      <c r="AA27" s="47"/>
    </row>
    <row r="28" spans="1:28" s="90" customFormat="1" ht="12.75">
      <c r="A28" s="86" t="s">
        <v>17</v>
      </c>
      <c r="B28" s="31">
        <f>(n!G28)</f>
        <v>457</v>
      </c>
      <c r="C28" s="32">
        <f>(sz1sz2h!O28)</f>
        <v>262</v>
      </c>
      <c r="D28" s="32">
        <f>(sz1sz2h!P28)</f>
        <v>67.33333333333333</v>
      </c>
      <c r="E28" s="33">
        <f>(sz3sz4!G27)</f>
        <v>8</v>
      </c>
      <c r="F28" s="34">
        <f>(sz3sz4!F27)</f>
        <v>471</v>
      </c>
      <c r="G28" s="38">
        <f>(adatok!U29)</f>
        <v>0.596153437908589</v>
      </c>
      <c r="H28" s="47">
        <f t="shared" si="0"/>
        <v>6.029956364140096</v>
      </c>
      <c r="I28" s="47">
        <f t="shared" si="1"/>
        <v>4.600940265486726</v>
      </c>
      <c r="J28" s="47">
        <f t="shared" si="2"/>
        <v>21.79344660194175</v>
      </c>
      <c r="K28" s="47">
        <f t="shared" si="3"/>
        <v>5.21025641025641</v>
      </c>
      <c r="L28" s="47">
        <f t="shared" si="4"/>
        <v>16.159477712742007</v>
      </c>
      <c r="M28" s="245">
        <f t="shared" si="5"/>
        <v>53.794077354566994</v>
      </c>
      <c r="N28" s="239">
        <f t="shared" si="9"/>
        <v>57.30552240359539</v>
      </c>
      <c r="O28" s="227">
        <f t="shared" si="10"/>
        <v>45.84441792287632</v>
      </c>
      <c r="P28" s="227">
        <f t="shared" si="11"/>
        <v>7.982659270820839</v>
      </c>
      <c r="Q28" s="232">
        <f t="shared" si="12"/>
        <v>54</v>
      </c>
      <c r="R28" s="250">
        <f t="shared" si="13"/>
        <v>54</v>
      </c>
      <c r="S28" s="54">
        <v>52</v>
      </c>
      <c r="T28" s="47">
        <f t="shared" si="14"/>
        <v>2</v>
      </c>
      <c r="U28">
        <f t="shared" si="6"/>
        <v>7</v>
      </c>
      <c r="V28" s="62">
        <f t="shared" si="7"/>
        <v>5</v>
      </c>
      <c r="W28" s="62">
        <f t="shared" si="8"/>
        <v>45.10425607435847</v>
      </c>
      <c r="X28" s="226">
        <v>0.5</v>
      </c>
      <c r="Y28" s="47"/>
      <c r="Z28" s="47"/>
      <c r="AA28" s="47"/>
      <c r="AB28"/>
    </row>
    <row r="29" spans="1:28" s="90" customFormat="1" ht="13.5" thickBot="1">
      <c r="A29" s="28" t="s">
        <v>16</v>
      </c>
      <c r="B29" s="31">
        <f>(n!G29)</f>
        <v>1609.6666666666667</v>
      </c>
      <c r="C29" s="32">
        <f>(sz1sz2h!O29)</f>
        <v>727.3333333333334</v>
      </c>
      <c r="D29" s="32">
        <f>(sz1sz2h!P29)</f>
        <v>164.33333333333334</v>
      </c>
      <c r="E29" s="33">
        <f>(sz3sz4!G28)</f>
        <v>17</v>
      </c>
      <c r="F29" s="34">
        <f>(sz3sz4!F28)</f>
        <v>1314</v>
      </c>
      <c r="G29" s="38">
        <f>(adatok!U30)</f>
        <v>0.5629479288650071</v>
      </c>
      <c r="H29" s="47">
        <f t="shared" si="0"/>
        <v>21.238992912058734</v>
      </c>
      <c r="I29" s="47">
        <f t="shared" si="1"/>
        <v>12.77258480825959</v>
      </c>
      <c r="J29" s="47">
        <f t="shared" si="2"/>
        <v>53.18895631067963</v>
      </c>
      <c r="K29" s="47">
        <f t="shared" si="3"/>
        <v>11.071794871794872</v>
      </c>
      <c r="L29" s="47">
        <f t="shared" si="4"/>
        <v>45.081855020261145</v>
      </c>
      <c r="M29" s="245">
        <f t="shared" si="5"/>
        <v>143.35418392305397</v>
      </c>
      <c r="N29" s="239">
        <f t="shared" si="9"/>
        <v>150.29259454718712</v>
      </c>
      <c r="O29" s="227">
        <f t="shared" si="10"/>
        <v>120.2340756377497</v>
      </c>
      <c r="P29" s="227">
        <f t="shared" si="11"/>
        <v>41.87151684084633</v>
      </c>
      <c r="Q29" s="232">
        <f t="shared" si="12"/>
        <v>162</v>
      </c>
      <c r="R29" s="250">
        <f t="shared" si="13"/>
        <v>162</v>
      </c>
      <c r="S29" s="54">
        <v>159</v>
      </c>
      <c r="T29" s="47">
        <f t="shared" si="14"/>
        <v>3</v>
      </c>
      <c r="U29">
        <f t="shared" si="6"/>
        <v>23</v>
      </c>
      <c r="V29" s="62">
        <f t="shared" si="7"/>
        <v>20</v>
      </c>
      <c r="W29" s="62">
        <f t="shared" si="8"/>
        <v>118.292886727279</v>
      </c>
      <c r="X29" s="226">
        <v>1</v>
      </c>
      <c r="Y29" s="47"/>
      <c r="Z29" s="47"/>
      <c r="AA29" s="47"/>
      <c r="AB29"/>
    </row>
    <row r="30" spans="1:27" ht="13.5" thickBot="1">
      <c r="A30" s="36" t="s">
        <v>21</v>
      </c>
      <c r="B30" s="40">
        <f>SUM(B3:B29)</f>
        <v>14437.666666666668</v>
      </c>
      <c r="C30" s="29">
        <f>SUM(C3:C29)</f>
        <v>7231.999999999999</v>
      </c>
      <c r="D30" s="43">
        <f>SUM(D3:D29)</f>
        <v>1373.333333333333</v>
      </c>
      <c r="E30" s="29">
        <f>SUM(E3:E29)</f>
        <v>195</v>
      </c>
      <c r="F30" s="29">
        <f>SUM(F3:F29)</f>
        <v>11105</v>
      </c>
      <c r="G30" s="49">
        <f>(adatok!U31)</f>
        <v>0.44933024462719146</v>
      </c>
      <c r="H30" s="47">
        <f t="shared" si="0"/>
        <v>190.5</v>
      </c>
      <c r="I30" s="47">
        <f t="shared" si="1"/>
        <v>127</v>
      </c>
      <c r="J30" s="47">
        <f t="shared" si="2"/>
        <v>444.5</v>
      </c>
      <c r="K30" s="47">
        <f>F30/$F$30*$K$32</f>
        <v>127</v>
      </c>
      <c r="L30" s="47">
        <f t="shared" si="4"/>
        <v>381</v>
      </c>
      <c r="M30" s="246">
        <f t="shared" si="5"/>
        <v>1270</v>
      </c>
      <c r="N30" s="240">
        <f aca="true" t="shared" si="15" ref="N30:S30">SUM(N3:N29)</f>
        <v>1270</v>
      </c>
      <c r="O30" s="228">
        <f t="shared" si="15"/>
        <v>1016.0000000000002</v>
      </c>
      <c r="P30" s="228">
        <f t="shared" si="15"/>
        <v>253.4832605308332</v>
      </c>
      <c r="Q30" s="233">
        <f t="shared" si="15"/>
        <v>1268</v>
      </c>
      <c r="R30" s="250">
        <f t="shared" si="15"/>
        <v>1270</v>
      </c>
      <c r="S30" s="53">
        <f t="shared" si="15"/>
        <v>1270</v>
      </c>
      <c r="V30" s="61"/>
      <c r="W30" s="62">
        <f>SUM(W3:W29)</f>
        <v>999.596597532131</v>
      </c>
      <c r="X30" s="73"/>
      <c r="Y30" s="47"/>
      <c r="Z30" s="47"/>
      <c r="AA30" s="80"/>
    </row>
    <row r="31" spans="13:26" ht="12.75">
      <c r="M31" s="237"/>
      <c r="N31" s="241"/>
      <c r="O31" s="229">
        <f>N32*O32</f>
        <v>1016</v>
      </c>
      <c r="P31" s="229"/>
      <c r="Q31" s="234"/>
      <c r="R31" s="252"/>
      <c r="T31" s="51"/>
      <c r="V31" s="61"/>
      <c r="W31" s="61"/>
      <c r="X31" s="47"/>
      <c r="Y31" s="47"/>
      <c r="Z31" s="47"/>
    </row>
    <row r="32" spans="6:26" ht="12.75">
      <c r="F32" t="s">
        <v>27</v>
      </c>
      <c r="H32" s="50">
        <f>M32*0.15</f>
        <v>190.5</v>
      </c>
      <c r="I32" s="50">
        <f>M32*0.1</f>
        <v>127</v>
      </c>
      <c r="J32" s="50">
        <f>M32*0.35</f>
        <v>444.5</v>
      </c>
      <c r="K32" s="50">
        <f>M32*0.1</f>
        <v>127</v>
      </c>
      <c r="L32" s="50">
        <f>M32*0.3</f>
        <v>381</v>
      </c>
      <c r="M32" s="248">
        <v>1270</v>
      </c>
      <c r="N32" s="242">
        <v>1270</v>
      </c>
      <c r="O32" s="220">
        <f>1-A1/100</f>
        <v>0.8</v>
      </c>
      <c r="P32" s="230">
        <v>0.2786</v>
      </c>
      <c r="Q32" s="235"/>
      <c r="R32" s="252"/>
      <c r="V32" s="61"/>
      <c r="W32" s="61"/>
      <c r="Z32" s="77"/>
    </row>
    <row r="33" spans="13:23" ht="69.75">
      <c r="M33" s="247" t="s">
        <v>33</v>
      </c>
      <c r="N33" s="243" t="s">
        <v>56</v>
      </c>
      <c r="O33" s="243"/>
      <c r="P33" s="243"/>
      <c r="Q33" s="236"/>
      <c r="R33" s="249"/>
      <c r="T33" s="52" t="s">
        <v>54</v>
      </c>
      <c r="U33" s="52" t="s">
        <v>55</v>
      </c>
      <c r="V33" s="63" t="s">
        <v>79</v>
      </c>
      <c r="W33" s="63" t="s">
        <v>79</v>
      </c>
    </row>
    <row r="35" ht="14.25">
      <c r="H35" s="81" t="s">
        <v>115</v>
      </c>
    </row>
    <row r="36" ht="14.25">
      <c r="H36" s="81" t="s">
        <v>105</v>
      </c>
    </row>
    <row r="37" spans="19:26" ht="12.75">
      <c r="S37" s="75"/>
      <c r="T37" s="73"/>
      <c r="U37" s="79"/>
      <c r="V37" s="47"/>
      <c r="W37" s="47"/>
      <c r="X37" s="1"/>
      <c r="Y37" s="76"/>
      <c r="Z37" s="76"/>
    </row>
    <row r="38" spans="19:23" ht="12.75">
      <c r="S38" s="75"/>
      <c r="T38" s="73"/>
      <c r="U38" s="79"/>
      <c r="V38" s="47"/>
      <c r="W38" s="47"/>
    </row>
    <row r="39" spans="19:23" ht="12.75">
      <c r="S39" s="75"/>
      <c r="T39" s="73"/>
      <c r="U39" s="79"/>
      <c r="V39" s="47"/>
      <c r="W39" s="47"/>
    </row>
    <row r="40" spans="20:23" ht="12.75">
      <c r="T40" s="73"/>
      <c r="W40" s="80"/>
    </row>
    <row r="42" spans="14:22" ht="12.75">
      <c r="N42" s="74"/>
      <c r="O42" s="74"/>
      <c r="P42" s="74"/>
      <c r="V42" s="18"/>
    </row>
  </sheetData>
  <sheetProtection/>
  <conditionalFormatting sqref="V3:V29">
    <cfRule type="expression" priority="1" dxfId="0" stopIfTrue="1">
      <formula>V3&gt;U3</formula>
    </cfRule>
  </conditionalFormatting>
  <printOptions/>
  <pageMargins left="0.7480314960629921" right="0.7480314960629921" top="0.3937007874015748" bottom="0" header="0.5118110236220472" footer="0.5118110236220472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Állami ösztöndíjas PhD helyek elosztása - 2012</dc:title>
  <dc:subject/>
  <dc:creator>Vida Mari</dc:creator>
  <cp:keywords/>
  <dc:description/>
  <cp:lastModifiedBy>Dr. Varga Zsolt</cp:lastModifiedBy>
  <cp:lastPrinted>2014-11-03T08:27:02Z</cp:lastPrinted>
  <dcterms:created xsi:type="dcterms:W3CDTF">2007-01-26T07:22:57Z</dcterms:created>
  <dcterms:modified xsi:type="dcterms:W3CDTF">2014-11-11T15:38:33Z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